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hmetro-my.sharepoint.com/personal/fgamboa_hmetro_med_ec/Documents/Desktop/RESPALDO/Fernando/Personal/1PUCE/1 MAESTRIAS/FINANZAS/2025 NOVIEMBRE/"/>
    </mc:Choice>
  </mc:AlternateContent>
  <xr:revisionPtr revIDLastSave="0" documentId="8_{2F25B2D4-9CB2-4C34-9D20-91F4E70EBB7A}" xr6:coauthVersionLast="47" xr6:coauthVersionMax="47" xr10:uidLastSave="{00000000-0000-0000-0000-000000000000}"/>
  <bookViews>
    <workbookView xWindow="-110" yWindow="-110" windowWidth="19420" windowHeight="11500" xr2:uid="{355EEA58-C53F-4A67-B245-ABECEB2794AA}"/>
  </bookViews>
  <sheets>
    <sheet name="Hoja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134" i="1" l="1"/>
  <c r="H134" i="1"/>
  <c r="F134" i="1"/>
  <c r="K133" i="1"/>
  <c r="L133" i="1"/>
  <c r="J133" i="1"/>
  <c r="N111" i="1"/>
  <c r="O111" i="1"/>
  <c r="P111" i="1"/>
  <c r="K113" i="1"/>
  <c r="L113" i="1"/>
  <c r="J113" i="1"/>
  <c r="K108" i="1"/>
  <c r="L108" i="1"/>
  <c r="J108" i="1"/>
  <c r="B132" i="1"/>
  <c r="B134" i="1" s="1"/>
  <c r="G125" i="1"/>
  <c r="H125" i="1"/>
  <c r="F125" i="1"/>
  <c r="F111" i="1"/>
  <c r="G111" i="1"/>
  <c r="H111" i="1"/>
  <c r="G108" i="1"/>
  <c r="O108" i="1" s="1"/>
  <c r="H108" i="1"/>
  <c r="H109" i="1" s="1"/>
  <c r="H110" i="1" s="1"/>
  <c r="H112" i="1" s="1"/>
  <c r="H124" i="1" s="1"/>
  <c r="H126" i="1" s="1"/>
  <c r="L126" i="1" s="1"/>
  <c r="L127" i="1" s="1"/>
  <c r="F108" i="1"/>
  <c r="N108" i="1" s="1"/>
  <c r="C138" i="1"/>
  <c r="D138" i="1"/>
  <c r="B138" i="1"/>
  <c r="C137" i="1"/>
  <c r="D137" i="1"/>
  <c r="B137" i="1"/>
  <c r="C134" i="1"/>
  <c r="D134" i="1"/>
  <c r="C133" i="1"/>
  <c r="D133" i="1"/>
  <c r="B133" i="1"/>
  <c r="C132" i="1"/>
  <c r="D132" i="1"/>
  <c r="C129" i="1"/>
  <c r="D129" i="1"/>
  <c r="B129" i="1"/>
  <c r="C128" i="1"/>
  <c r="D128" i="1"/>
  <c r="B128" i="1"/>
  <c r="C127" i="1"/>
  <c r="D127" i="1"/>
  <c r="B127" i="1"/>
  <c r="C126" i="1"/>
  <c r="D126" i="1"/>
  <c r="B126" i="1"/>
  <c r="C125" i="1"/>
  <c r="D125" i="1"/>
  <c r="B125" i="1"/>
  <c r="C124" i="1"/>
  <c r="D124" i="1"/>
  <c r="B124" i="1"/>
  <c r="B95" i="1"/>
  <c r="B94" i="1"/>
  <c r="B93" i="1"/>
  <c r="B89" i="1"/>
  <c r="B90" i="1"/>
  <c r="B91" i="1"/>
  <c r="B92" i="1"/>
  <c r="B88" i="1"/>
  <c r="E57" i="1"/>
  <c r="E58" i="1"/>
  <c r="E59" i="1"/>
  <c r="E60" i="1"/>
  <c r="E61" i="1"/>
  <c r="E62" i="1"/>
  <c r="E63" i="1"/>
  <c r="E64" i="1"/>
  <c r="E65" i="1"/>
  <c r="E66" i="1"/>
  <c r="E67" i="1"/>
  <c r="E68" i="1"/>
  <c r="E69" i="1"/>
  <c r="E56" i="1"/>
  <c r="E55" i="1"/>
  <c r="E54" i="1"/>
  <c r="E45" i="1"/>
  <c r="D44" i="1"/>
  <c r="D42" i="1"/>
  <c r="E24" i="1"/>
  <c r="E23" i="1"/>
  <c r="E22" i="1"/>
  <c r="C22" i="1"/>
  <c r="D22" i="1"/>
  <c r="B22" i="1"/>
  <c r="E20" i="1"/>
  <c r="C20" i="1"/>
  <c r="D20" i="1"/>
  <c r="B20" i="1"/>
  <c r="C9" i="1"/>
  <c r="D9" i="1"/>
  <c r="E9" i="1"/>
  <c r="B9" i="1"/>
  <c r="D16" i="1"/>
  <c r="C16" i="1"/>
  <c r="D15" i="1"/>
  <c r="C15" i="1"/>
  <c r="C14" i="1"/>
  <c r="D14" i="1"/>
  <c r="B14" i="1"/>
  <c r="D13" i="1"/>
  <c r="C13" i="1"/>
  <c r="B13" i="1"/>
  <c r="E12" i="1"/>
  <c r="P108" i="1" l="1"/>
  <c r="P109" i="1" s="1"/>
  <c r="L124" i="1"/>
  <c r="L125" i="1" s="1"/>
  <c r="H132" i="1"/>
  <c r="H113" i="1"/>
  <c r="L112" i="1"/>
  <c r="H127" i="1"/>
  <c r="H128" i="1" s="1"/>
  <c r="G109" i="1"/>
  <c r="F109" i="1"/>
  <c r="B15" i="1"/>
  <c r="B16" i="1" s="1"/>
  <c r="E13" i="1"/>
  <c r="E14" i="1"/>
  <c r="F110" i="1" l="1"/>
  <c r="F112" i="1" s="1"/>
  <c r="F113" i="1" s="1"/>
  <c r="N109" i="1"/>
  <c r="N110" i="1" s="1"/>
  <c r="N112" i="1" s="1"/>
  <c r="P110" i="1"/>
  <c r="P112" i="1" s="1"/>
  <c r="P113" i="1" s="1"/>
  <c r="P114" i="1" s="1"/>
  <c r="G110" i="1"/>
  <c r="G112" i="1" s="1"/>
  <c r="O109" i="1"/>
  <c r="O110" i="1" s="1"/>
  <c r="O112" i="1" s="1"/>
  <c r="H129" i="1"/>
  <c r="H130" i="1" s="1"/>
  <c r="H131" i="1" s="1"/>
  <c r="L128" i="1"/>
  <c r="L129" i="1" s="1"/>
  <c r="E15" i="1"/>
  <c r="E16" i="1" s="1"/>
  <c r="E18" i="1" s="1"/>
  <c r="G113" i="1" l="1"/>
  <c r="G132" i="1"/>
  <c r="K112" i="1"/>
  <c r="G124" i="1"/>
  <c r="O113" i="1"/>
  <c r="O114" i="1" s="1"/>
  <c r="G126" i="1"/>
  <c r="K124" i="1"/>
  <c r="K125" i="1" s="1"/>
  <c r="N113" i="1"/>
  <c r="N114" i="1" s="1"/>
  <c r="J112" i="1"/>
  <c r="F124" i="1"/>
  <c r="F132" i="1"/>
  <c r="F126" i="1" l="1"/>
  <c r="J124" i="1"/>
  <c r="J125" i="1" s="1"/>
  <c r="G127" i="1"/>
  <c r="G128" i="1" s="1"/>
  <c r="K126" i="1"/>
  <c r="K127" i="1" s="1"/>
  <c r="G129" i="1" l="1"/>
  <c r="G130" i="1" s="1"/>
  <c r="G131" i="1" s="1"/>
  <c r="K128" i="1"/>
  <c r="K129" i="1" s="1"/>
  <c r="J126" i="1"/>
  <c r="J127" i="1" s="1"/>
  <c r="F127" i="1"/>
  <c r="F128" i="1" s="1"/>
  <c r="F129" i="1" l="1"/>
  <c r="F130" i="1" s="1"/>
  <c r="F131" i="1" s="1"/>
  <c r="J128" i="1"/>
  <c r="J129" i="1" s="1"/>
</calcChain>
</file>

<file path=xl/sharedStrings.xml><?xml version="1.0" encoding="utf-8"?>
<sst xmlns="http://schemas.openxmlformats.org/spreadsheetml/2006/main" count="116" uniqueCount="68">
  <si>
    <t>Producto 1</t>
  </si>
  <si>
    <t>Producto 2</t>
  </si>
  <si>
    <t>Producto 3</t>
  </si>
  <si>
    <t>Total</t>
  </si>
  <si>
    <t>Ventas</t>
  </si>
  <si>
    <t>Costo Variables de producción</t>
  </si>
  <si>
    <t>Otros variables</t>
  </si>
  <si>
    <t xml:space="preserve">Total Costos Variables </t>
  </si>
  <si>
    <t>Margen de Contribución</t>
  </si>
  <si>
    <t>Costos Fijos</t>
  </si>
  <si>
    <t>Utilidad</t>
  </si>
  <si>
    <t>PRESUPUESTO</t>
  </si>
  <si>
    <t>REAL</t>
  </si>
  <si>
    <t>Tiendas</t>
  </si>
  <si>
    <t>Distribuidores</t>
  </si>
  <si>
    <t>Exportaciones</t>
  </si>
  <si>
    <t>Costo Variables</t>
  </si>
  <si>
    <t>Gastos:</t>
  </si>
  <si>
    <t>Salarios</t>
  </si>
  <si>
    <t>De Oficina</t>
  </si>
  <si>
    <t>Arriendo</t>
  </si>
  <si>
    <t>Pérdida Margen de contribucio</t>
  </si>
  <si>
    <t>Gastos evitales</t>
  </si>
  <si>
    <t>Presupuesto Original</t>
  </si>
  <si>
    <t xml:space="preserve">Real </t>
  </si>
  <si>
    <t xml:space="preserve">Variaciones </t>
  </si>
  <si>
    <t>Unidades Producidas</t>
  </si>
  <si>
    <t>Costos Variables:</t>
  </si>
  <si>
    <t>Material Directo 1</t>
  </si>
  <si>
    <t>Material Directo 2</t>
  </si>
  <si>
    <t>Material Indirecto 1</t>
  </si>
  <si>
    <t>Material Indirecto 2</t>
  </si>
  <si>
    <t>Combustible</t>
  </si>
  <si>
    <t>Total Costo Variable</t>
  </si>
  <si>
    <t>Costos Fijos:</t>
  </si>
  <si>
    <t>Mano de Obra Directa</t>
  </si>
  <si>
    <t>Supervisión</t>
  </si>
  <si>
    <t>Seguros</t>
  </si>
  <si>
    <t>Mantenimiento</t>
  </si>
  <si>
    <t>Depreciaciones</t>
  </si>
  <si>
    <t>Total Costos Fijos</t>
  </si>
  <si>
    <t>Total Costos de Producción</t>
  </si>
  <si>
    <t>Costo Variable Unitario</t>
  </si>
  <si>
    <t>Presupuesto Flexible</t>
  </si>
  <si>
    <t>Empresas</t>
  </si>
  <si>
    <t>A</t>
  </si>
  <si>
    <t>B</t>
  </si>
  <si>
    <t>C</t>
  </si>
  <si>
    <t>Estado de Resultados</t>
  </si>
  <si>
    <t>Costos Variables</t>
  </si>
  <si>
    <t>Margen de Contribución total</t>
  </si>
  <si>
    <t>Utilidad Operacional</t>
  </si>
  <si>
    <t>Estructura Financiera</t>
  </si>
  <si>
    <r>
      <t xml:space="preserve">Deuda </t>
    </r>
    <r>
      <rPr>
        <b/>
        <u/>
        <sz val="20"/>
        <color rgb="FF000000"/>
        <rFont val="Calibri"/>
        <family val="2"/>
      </rPr>
      <t>con Costo</t>
    </r>
  </si>
  <si>
    <t>Patrimonio</t>
  </si>
  <si>
    <t>Total Financiamiento</t>
  </si>
  <si>
    <t>Número de Acciones</t>
  </si>
  <si>
    <t>Utilidad por Acción</t>
  </si>
  <si>
    <t>Interés 12%</t>
  </si>
  <si>
    <t>Utilidad después de Intereses</t>
  </si>
  <si>
    <t>Impuesto 35%</t>
  </si>
  <si>
    <t>Utilidad Neta</t>
  </si>
  <si>
    <t>Apalancamientos</t>
  </si>
  <si>
    <t>Apalancamiento Operativo</t>
  </si>
  <si>
    <t>Apalancamiento Financiero</t>
  </si>
  <si>
    <t>Apalancamiento Combinado</t>
  </si>
  <si>
    <t>Puntos de Equilibrio</t>
  </si>
  <si>
    <t>Operativo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</si>
</sst>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 * #,##0.00_ ;_ * \-#,##0.00_ ;_ * &quot;-&quot;??_ ;_ @_ "/>
    <numFmt numFmtId="169" formatCode="_ * #,##0.0_ ;_ * \-#,##0.0_ ;_ * &quot;-&quot;??_ ;_ @_ "/>
    <numFmt numFmtId="170" formatCode="_ * #,##0_ ;_ * \-#,##0_ ;_ * &quot;-&quot;??_ ;_ @_ "/>
    <numFmt numFmtId="171" formatCode="0.0%"/>
  </numFmts>
  <fonts count="16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8"/>
      <name val="Arial"/>
      <family val="2"/>
    </font>
    <font>
      <b/>
      <sz val="18"/>
      <color rgb="FFFFFFFF"/>
      <name val="Calibri"/>
      <family val="2"/>
    </font>
    <font>
      <sz val="18"/>
      <color rgb="FF000000"/>
      <name val="Calibri"/>
      <family val="2"/>
    </font>
    <font>
      <sz val="18"/>
      <color rgb="FFFF0000"/>
      <name val="Calibri"/>
      <family val="2"/>
    </font>
    <font>
      <b/>
      <sz val="16"/>
      <color rgb="FFFFFFFF"/>
      <name val="Calibri"/>
      <family val="2"/>
    </font>
    <font>
      <sz val="16"/>
      <color rgb="FF000000"/>
      <name val="Calibri"/>
      <family val="2"/>
    </font>
    <font>
      <b/>
      <sz val="16"/>
      <color rgb="FF000000"/>
      <name val="Calibri"/>
      <family val="2"/>
    </font>
    <font>
      <b/>
      <sz val="18"/>
      <color rgb="FF000000"/>
      <name val="Calibri"/>
      <family val="2"/>
    </font>
    <font>
      <b/>
      <sz val="20"/>
      <color rgb="FF000000"/>
      <name val="Calibri"/>
      <family val="2"/>
    </font>
    <font>
      <b/>
      <i/>
      <sz val="20"/>
      <color rgb="FF000000"/>
      <name val="Calibri"/>
      <family val="2"/>
    </font>
    <font>
      <sz val="20"/>
      <color rgb="FF000000"/>
      <name val="Calibri"/>
      <family val="2"/>
    </font>
    <font>
      <b/>
      <u/>
      <sz val="20"/>
      <color rgb="FF000000"/>
      <name val="Calibri"/>
      <family val="2"/>
    </font>
    <font>
      <sz val="14"/>
      <color theme="1"/>
      <name val="Aptos Narrow"/>
      <family val="2"/>
      <scheme val="minor"/>
    </font>
    <font>
      <sz val="14"/>
      <color rgb="FFFF0000"/>
      <name val="Aptos Narrow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4472C4"/>
        <bgColor indexed="64"/>
      </patternFill>
    </fill>
    <fill>
      <patternFill patternType="solid">
        <fgColor rgb="FFCFD5EA"/>
        <bgColor indexed="64"/>
      </patternFill>
    </fill>
    <fill>
      <patternFill patternType="solid">
        <fgColor rgb="FFE9EBF5"/>
        <bgColor indexed="64"/>
      </patternFill>
    </fill>
    <fill>
      <patternFill patternType="solid">
        <fgColor rgb="FFFFFF00"/>
        <bgColor indexed="64"/>
      </patternFill>
    </fill>
  </fills>
  <borders count="7">
    <border>
      <left/>
      <right/>
      <top/>
      <bottom/>
      <diagonal/>
    </border>
    <border>
      <left style="medium">
        <color rgb="FFFFFFFF"/>
      </left>
      <right style="medium">
        <color rgb="FFFFFFFF"/>
      </right>
      <top style="medium">
        <color rgb="FFFFFFFF"/>
      </top>
      <bottom style="thick">
        <color rgb="FFFFFFFF"/>
      </bottom>
      <diagonal/>
    </border>
    <border>
      <left style="medium">
        <color rgb="FFFFFFFF"/>
      </left>
      <right style="medium">
        <color rgb="FFFFFFFF"/>
      </right>
      <top style="thick">
        <color rgb="FFFFFFFF"/>
      </top>
      <bottom style="medium">
        <color rgb="FFFFFFFF"/>
      </bottom>
      <diagonal/>
    </border>
    <border>
      <left style="medium">
        <color rgb="FFFFFFFF"/>
      </left>
      <right style="medium">
        <color rgb="FFFFFFFF"/>
      </right>
      <top style="medium">
        <color rgb="FFFFFFFF"/>
      </top>
      <bottom style="medium">
        <color rgb="FFFFFFFF"/>
      </bottom>
      <diagonal/>
    </border>
    <border>
      <left style="medium">
        <color rgb="FFFFFFFF"/>
      </left>
      <right/>
      <top style="medium">
        <color rgb="FFFFFFFF"/>
      </top>
      <bottom style="thick">
        <color rgb="FFFFFFFF"/>
      </bottom>
      <diagonal/>
    </border>
    <border>
      <left/>
      <right/>
      <top style="medium">
        <color rgb="FFFFFFFF"/>
      </top>
      <bottom style="thick">
        <color rgb="FFFFFFFF"/>
      </bottom>
      <diagonal/>
    </border>
    <border>
      <left/>
      <right style="medium">
        <color rgb="FFFFFFFF"/>
      </right>
      <top style="medium">
        <color rgb="FFFFFFFF"/>
      </top>
      <bottom style="thick">
        <color rgb="FFFFFFFF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83">
    <xf numFmtId="0" fontId="0" fillId="0" borderId="0" xfId="0"/>
    <xf numFmtId="0" fontId="2" fillId="2" borderId="1" xfId="0" applyFont="1" applyFill="1" applyBorder="1" applyAlignment="1">
      <alignment vertical="top" wrapText="1"/>
    </xf>
    <xf numFmtId="0" fontId="3" fillId="2" borderId="1" xfId="0" applyFont="1" applyFill="1" applyBorder="1" applyAlignment="1">
      <alignment horizontal="center" vertical="center" wrapText="1" readingOrder="1"/>
    </xf>
    <xf numFmtId="0" fontId="4" fillId="3" borderId="2" xfId="0" applyFont="1" applyFill="1" applyBorder="1" applyAlignment="1">
      <alignment horizontal="left" vertical="center" wrapText="1" readingOrder="1"/>
    </xf>
    <xf numFmtId="3" fontId="0" fillId="0" borderId="0" xfId="0" applyNumberFormat="1"/>
    <xf numFmtId="3" fontId="4" fillId="3" borderId="2" xfId="0" applyNumberFormat="1" applyFont="1" applyFill="1" applyBorder="1" applyAlignment="1">
      <alignment horizontal="right" vertical="center" wrapText="1" indent="1" readingOrder="1"/>
    </xf>
    <xf numFmtId="0" fontId="4" fillId="4" borderId="3" xfId="0" applyFont="1" applyFill="1" applyBorder="1" applyAlignment="1">
      <alignment horizontal="left" vertical="center" wrapText="1" readingOrder="1"/>
    </xf>
    <xf numFmtId="3" fontId="4" fillId="4" borderId="3" xfId="0" applyNumberFormat="1" applyFont="1" applyFill="1" applyBorder="1" applyAlignment="1">
      <alignment horizontal="right" vertical="center" wrapText="1" indent="1" readingOrder="1"/>
    </xf>
    <xf numFmtId="0" fontId="4" fillId="3" borderId="3" xfId="0" applyFont="1" applyFill="1" applyBorder="1" applyAlignment="1">
      <alignment horizontal="left" vertical="center" wrapText="1" readingOrder="1"/>
    </xf>
    <xf numFmtId="3" fontId="4" fillId="3" borderId="3" xfId="0" applyNumberFormat="1" applyFont="1" applyFill="1" applyBorder="1" applyAlignment="1">
      <alignment horizontal="right" vertical="center" wrapText="1" indent="1" readingOrder="1"/>
    </xf>
    <xf numFmtId="0" fontId="2" fillId="4" borderId="3" xfId="0" applyFont="1" applyFill="1" applyBorder="1" applyAlignment="1">
      <alignment horizontal="right" vertical="top" wrapText="1" indent="1"/>
    </xf>
    <xf numFmtId="0" fontId="2" fillId="2" borderId="1" xfId="0" applyFont="1" applyFill="1" applyBorder="1" applyAlignment="1">
      <alignment vertical="top"/>
    </xf>
    <xf numFmtId="0" fontId="3" fillId="2" borderId="1" xfId="0" applyFont="1" applyFill="1" applyBorder="1" applyAlignment="1">
      <alignment horizontal="center" vertical="center" readingOrder="1"/>
    </xf>
    <xf numFmtId="0" fontId="4" fillId="3" borderId="2" xfId="0" applyFont="1" applyFill="1" applyBorder="1" applyAlignment="1">
      <alignment horizontal="left" vertical="center" readingOrder="1"/>
    </xf>
    <xf numFmtId="3" fontId="4" fillId="3" borderId="2" xfId="0" applyNumberFormat="1" applyFont="1" applyFill="1" applyBorder="1" applyAlignment="1">
      <alignment horizontal="right" vertical="center" readingOrder="1"/>
    </xf>
    <xf numFmtId="0" fontId="4" fillId="4" borderId="3" xfId="0" applyFont="1" applyFill="1" applyBorder="1" applyAlignment="1">
      <alignment horizontal="left" vertical="center" readingOrder="1"/>
    </xf>
    <xf numFmtId="3" fontId="4" fillId="4" borderId="3" xfId="0" applyNumberFormat="1" applyFont="1" applyFill="1" applyBorder="1" applyAlignment="1">
      <alignment horizontal="right" vertical="center" readingOrder="1"/>
    </xf>
    <xf numFmtId="0" fontId="4" fillId="3" borderId="3" xfId="0" applyFont="1" applyFill="1" applyBorder="1" applyAlignment="1">
      <alignment horizontal="left" vertical="center" readingOrder="1"/>
    </xf>
    <xf numFmtId="3" fontId="4" fillId="3" borderId="3" xfId="0" applyNumberFormat="1" applyFont="1" applyFill="1" applyBorder="1" applyAlignment="1">
      <alignment horizontal="right" vertical="center" readingOrder="1"/>
    </xf>
    <xf numFmtId="0" fontId="2" fillId="4" borderId="3" xfId="0" applyFont="1" applyFill="1" applyBorder="1" applyAlignment="1">
      <alignment horizontal="right" vertical="top"/>
    </xf>
    <xf numFmtId="0" fontId="2" fillId="3" borderId="3" xfId="0" applyFont="1" applyFill="1" applyBorder="1" applyAlignment="1">
      <alignment horizontal="right" vertical="top"/>
    </xf>
    <xf numFmtId="9" fontId="0" fillId="0" borderId="0" xfId="2" applyFont="1"/>
    <xf numFmtId="9" fontId="0" fillId="5" borderId="0" xfId="2" applyFont="1" applyFill="1"/>
    <xf numFmtId="43" fontId="0" fillId="0" borderId="0" xfId="1" applyFont="1"/>
    <xf numFmtId="3" fontId="5" fillId="4" borderId="3" xfId="0" applyNumberFormat="1" applyFont="1" applyFill="1" applyBorder="1" applyAlignment="1">
      <alignment horizontal="right" vertical="center" wrapText="1" indent="1" readingOrder="1"/>
    </xf>
    <xf numFmtId="43" fontId="0" fillId="0" borderId="0" xfId="0" applyNumberFormat="1"/>
    <xf numFmtId="0" fontId="6" fillId="2" borderId="1" xfId="0" applyFont="1" applyFill="1" applyBorder="1" applyAlignment="1">
      <alignment horizontal="center" vertical="center" wrapText="1" readingOrder="1"/>
    </xf>
    <xf numFmtId="0" fontId="7" fillId="3" borderId="2" xfId="0" applyFont="1" applyFill="1" applyBorder="1" applyAlignment="1">
      <alignment horizontal="left" vertical="center" wrapText="1" readingOrder="1"/>
    </xf>
    <xf numFmtId="3" fontId="7" fillId="3" borderId="2" xfId="0" applyNumberFormat="1" applyFont="1" applyFill="1" applyBorder="1" applyAlignment="1">
      <alignment horizontal="right" vertical="center" wrapText="1" indent="1" readingOrder="1"/>
    </xf>
    <xf numFmtId="3" fontId="7" fillId="3" borderId="2" xfId="0" applyNumberFormat="1" applyFont="1" applyFill="1" applyBorder="1" applyAlignment="1">
      <alignment horizontal="center" vertical="center" wrapText="1" readingOrder="1"/>
    </xf>
    <xf numFmtId="0" fontId="8" fillId="4" borderId="3" xfId="0" applyFont="1" applyFill="1" applyBorder="1" applyAlignment="1">
      <alignment horizontal="center" vertical="center" wrapText="1" readingOrder="1"/>
    </xf>
    <xf numFmtId="0" fontId="2" fillId="4" borderId="3" xfId="0" applyFont="1" applyFill="1" applyBorder="1" applyAlignment="1">
      <alignment vertical="top" wrapText="1"/>
    </xf>
    <xf numFmtId="0" fontId="7" fillId="3" borderId="3" xfId="0" applyFont="1" applyFill="1" applyBorder="1" applyAlignment="1">
      <alignment horizontal="left" vertical="center" wrapText="1" readingOrder="1"/>
    </xf>
    <xf numFmtId="3" fontId="7" fillId="3" borderId="3" xfId="0" applyNumberFormat="1" applyFont="1" applyFill="1" applyBorder="1" applyAlignment="1">
      <alignment horizontal="right" vertical="center" wrapText="1" indent="1" readingOrder="1"/>
    </xf>
    <xf numFmtId="0" fontId="7" fillId="4" borderId="3" xfId="0" applyFont="1" applyFill="1" applyBorder="1" applyAlignment="1">
      <alignment horizontal="left" vertical="center" wrapText="1" readingOrder="1"/>
    </xf>
    <xf numFmtId="3" fontId="7" fillId="4" borderId="3" xfId="0" applyNumberFormat="1" applyFont="1" applyFill="1" applyBorder="1" applyAlignment="1">
      <alignment horizontal="right" vertical="center" wrapText="1" indent="1" readingOrder="1"/>
    </xf>
    <xf numFmtId="0" fontId="8" fillId="4" borderId="3" xfId="0" applyFont="1" applyFill="1" applyBorder="1" applyAlignment="1">
      <alignment horizontal="left" vertical="center" wrapText="1" readingOrder="1"/>
    </xf>
    <xf numFmtId="3" fontId="8" fillId="4" borderId="3" xfId="0" applyNumberFormat="1" applyFont="1" applyFill="1" applyBorder="1" applyAlignment="1">
      <alignment horizontal="right" vertical="center" wrapText="1" indent="1" readingOrder="1"/>
    </xf>
    <xf numFmtId="0" fontId="8" fillId="3" borderId="3" xfId="0" applyFont="1" applyFill="1" applyBorder="1" applyAlignment="1">
      <alignment horizontal="center" vertical="center" wrapText="1" readingOrder="1"/>
    </xf>
    <xf numFmtId="0" fontId="2" fillId="3" borderId="3" xfId="0" applyFont="1" applyFill="1" applyBorder="1" applyAlignment="1">
      <alignment vertical="top" wrapText="1"/>
    </xf>
    <xf numFmtId="0" fontId="7" fillId="3" borderId="3" xfId="0" applyFont="1" applyFill="1" applyBorder="1" applyAlignment="1">
      <alignment horizontal="right" vertical="center" wrapText="1" indent="1" readingOrder="1"/>
    </xf>
    <xf numFmtId="0" fontId="7" fillId="4" borderId="3" xfId="0" applyFont="1" applyFill="1" applyBorder="1" applyAlignment="1">
      <alignment horizontal="right" vertical="center" wrapText="1" indent="1" readingOrder="1"/>
    </xf>
    <xf numFmtId="0" fontId="8" fillId="3" borderId="3" xfId="0" applyFont="1" applyFill="1" applyBorder="1" applyAlignment="1">
      <alignment horizontal="left" vertical="center" wrapText="1" readingOrder="1"/>
    </xf>
    <xf numFmtId="3" fontId="8" fillId="3" borderId="3" xfId="0" applyNumberFormat="1" applyFont="1" applyFill="1" applyBorder="1" applyAlignment="1">
      <alignment horizontal="right" vertical="center" wrapText="1" indent="1" readingOrder="1"/>
    </xf>
    <xf numFmtId="0" fontId="8" fillId="3" borderId="3" xfId="0" applyFont="1" applyFill="1" applyBorder="1" applyAlignment="1">
      <alignment horizontal="right" vertical="center" wrapText="1" indent="1" readingOrder="1"/>
    </xf>
    <xf numFmtId="0" fontId="4" fillId="3" borderId="2" xfId="0" applyFont="1" applyFill="1" applyBorder="1" applyAlignment="1">
      <alignment horizontal="center" vertical="center" wrapText="1" readingOrder="1"/>
    </xf>
    <xf numFmtId="0" fontId="4" fillId="4" borderId="3" xfId="0" applyFont="1" applyFill="1" applyBorder="1" applyAlignment="1">
      <alignment horizontal="center" vertical="center" wrapText="1" readingOrder="1"/>
    </xf>
    <xf numFmtId="0" fontId="4" fillId="3" borderId="3" xfId="0" applyFont="1" applyFill="1" applyBorder="1" applyAlignment="1">
      <alignment horizontal="center" vertical="center" wrapText="1" readingOrder="1"/>
    </xf>
    <xf numFmtId="0" fontId="9" fillId="4" borderId="3" xfId="0" applyFont="1" applyFill="1" applyBorder="1" applyAlignment="1">
      <alignment horizontal="center" vertical="center" wrapText="1" readingOrder="1"/>
    </xf>
    <xf numFmtId="3" fontId="7" fillId="5" borderId="2" xfId="0" applyNumberFormat="1" applyFont="1" applyFill="1" applyBorder="1" applyAlignment="1">
      <alignment horizontal="right" vertical="center" wrapText="1" indent="1" readingOrder="1"/>
    </xf>
    <xf numFmtId="0" fontId="2" fillId="2" borderId="1" xfId="0" applyFont="1" applyFill="1" applyBorder="1" applyAlignment="1">
      <alignment wrapText="1"/>
    </xf>
    <xf numFmtId="0" fontId="2" fillId="3" borderId="2" xfId="0" applyFont="1" applyFill="1" applyBorder="1" applyAlignment="1">
      <alignment wrapText="1"/>
    </xf>
    <xf numFmtId="0" fontId="10" fillId="3" borderId="2" xfId="0" applyFont="1" applyFill="1" applyBorder="1" applyAlignment="1">
      <alignment horizontal="center" vertical="center" wrapText="1" readingOrder="1"/>
    </xf>
    <xf numFmtId="0" fontId="11" fillId="4" borderId="3" xfId="0" applyFont="1" applyFill="1" applyBorder="1" applyAlignment="1">
      <alignment horizontal="center" wrapText="1" readingOrder="1"/>
    </xf>
    <xf numFmtId="0" fontId="2" fillId="4" borderId="3" xfId="0" applyFont="1" applyFill="1" applyBorder="1" applyAlignment="1">
      <alignment wrapText="1"/>
    </xf>
    <xf numFmtId="0" fontId="12" fillId="3" borderId="3" xfId="0" applyFont="1" applyFill="1" applyBorder="1" applyAlignment="1">
      <alignment horizontal="left" wrapText="1" readingOrder="1"/>
    </xf>
    <xf numFmtId="0" fontId="12" fillId="4" borderId="3" xfId="0" applyFont="1" applyFill="1" applyBorder="1" applyAlignment="1">
      <alignment horizontal="left" wrapText="1" readingOrder="1"/>
    </xf>
    <xf numFmtId="0" fontId="11" fillId="3" borderId="3" xfId="0" applyFont="1" applyFill="1" applyBorder="1" applyAlignment="1">
      <alignment horizontal="center" wrapText="1" readingOrder="1"/>
    </xf>
    <xf numFmtId="0" fontId="2" fillId="3" borderId="3" xfId="0" applyFont="1" applyFill="1" applyBorder="1" applyAlignment="1">
      <alignment wrapText="1"/>
    </xf>
    <xf numFmtId="0" fontId="10" fillId="2" borderId="4" xfId="0" applyFont="1" applyFill="1" applyBorder="1" applyAlignment="1">
      <alignment horizontal="center" vertical="center" wrapText="1" readingOrder="1"/>
    </xf>
    <xf numFmtId="0" fontId="10" fillId="2" borderId="5" xfId="0" applyFont="1" applyFill="1" applyBorder="1" applyAlignment="1">
      <alignment horizontal="center" vertical="center" wrapText="1" readingOrder="1"/>
    </xf>
    <xf numFmtId="0" fontId="10" fillId="2" borderId="6" xfId="0" applyFont="1" applyFill="1" applyBorder="1" applyAlignment="1">
      <alignment horizontal="center" vertical="center" wrapText="1" readingOrder="1"/>
    </xf>
    <xf numFmtId="43" fontId="2" fillId="4" borderId="3" xfId="1" applyFont="1" applyFill="1" applyBorder="1" applyAlignment="1">
      <alignment wrapText="1"/>
    </xf>
    <xf numFmtId="43" fontId="2" fillId="3" borderId="3" xfId="1" applyFont="1" applyFill="1" applyBorder="1" applyAlignment="1">
      <alignment wrapText="1"/>
    </xf>
    <xf numFmtId="170" fontId="12" fillId="3" borderId="3" xfId="1" applyNumberFormat="1" applyFont="1" applyFill="1" applyBorder="1" applyAlignment="1">
      <alignment horizontal="left" wrapText="1" readingOrder="1"/>
    </xf>
    <xf numFmtId="170" fontId="12" fillId="4" borderId="3" xfId="1" applyNumberFormat="1" applyFont="1" applyFill="1" applyBorder="1" applyAlignment="1">
      <alignment horizontal="left" wrapText="1" readingOrder="1"/>
    </xf>
    <xf numFmtId="170" fontId="2" fillId="4" borderId="3" xfId="1" applyNumberFormat="1" applyFont="1" applyFill="1" applyBorder="1" applyAlignment="1">
      <alignment wrapText="1"/>
    </xf>
    <xf numFmtId="170" fontId="2" fillId="3" borderId="3" xfId="1" applyNumberFormat="1" applyFont="1" applyFill="1" applyBorder="1" applyAlignment="1">
      <alignment wrapText="1"/>
    </xf>
    <xf numFmtId="170" fontId="0" fillId="0" borderId="0" xfId="1" applyNumberFormat="1" applyFont="1"/>
    <xf numFmtId="170" fontId="2" fillId="4" borderId="3" xfId="0" applyNumberFormat="1" applyFont="1" applyFill="1" applyBorder="1" applyAlignment="1">
      <alignment wrapText="1"/>
    </xf>
    <xf numFmtId="170" fontId="2" fillId="3" borderId="3" xfId="0" applyNumberFormat="1" applyFont="1" applyFill="1" applyBorder="1" applyAlignment="1">
      <alignment wrapText="1"/>
    </xf>
    <xf numFmtId="170" fontId="0" fillId="0" borderId="0" xfId="0" applyNumberFormat="1"/>
    <xf numFmtId="9" fontId="0" fillId="0" borderId="0" xfId="0" applyNumberFormat="1"/>
    <xf numFmtId="9" fontId="0" fillId="5" borderId="0" xfId="0" applyNumberFormat="1" applyFill="1"/>
    <xf numFmtId="170" fontId="14" fillId="0" borderId="0" xfId="0" applyNumberFormat="1" applyFont="1"/>
    <xf numFmtId="170" fontId="14" fillId="0" borderId="0" xfId="1" applyNumberFormat="1" applyFont="1"/>
    <xf numFmtId="0" fontId="14" fillId="0" borderId="0" xfId="0" applyFont="1"/>
    <xf numFmtId="9" fontId="14" fillId="0" borderId="0" xfId="2" applyFont="1"/>
    <xf numFmtId="171" fontId="0" fillId="0" borderId="0" xfId="2" applyNumberFormat="1" applyFont="1"/>
    <xf numFmtId="10" fontId="0" fillId="0" borderId="0" xfId="2" applyNumberFormat="1" applyFont="1"/>
    <xf numFmtId="170" fontId="15" fillId="0" borderId="0" xfId="0" applyNumberFormat="1" applyFont="1"/>
    <xf numFmtId="170" fontId="0" fillId="0" borderId="0" xfId="2" applyNumberFormat="1" applyFont="1"/>
    <xf numFmtId="169" fontId="2" fillId="3" borderId="3" xfId="0" applyNumberFormat="1" applyFont="1" applyFill="1" applyBorder="1" applyAlignment="1">
      <alignment wrapText="1"/>
    </xf>
  </cellXfs>
  <cellStyles count="3">
    <cellStyle name="Millares" xfId="1" builtinId="3"/>
    <cellStyle name="Normal" xfId="0" builtinId="0"/>
    <cellStyle name="Porcentaje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FA0804-49A6-4868-B95D-291645907133}">
  <dimension ref="A1:P138"/>
  <sheetViews>
    <sheetView tabSelected="1" topLeftCell="A105" workbookViewId="0">
      <pane xSplit="1" ySplit="2" topLeftCell="B134" activePane="bottomRight" state="frozen"/>
      <selection activeCell="A105" sqref="A105"/>
      <selection pane="topRight" activeCell="B105" sqref="B105"/>
      <selection pane="bottomLeft" activeCell="A107" sqref="A107"/>
      <selection pane="bottomRight" activeCell="H134" sqref="H134"/>
    </sheetView>
  </sheetViews>
  <sheetFormatPr baseColWidth="10" defaultRowHeight="14.5" x14ac:dyDescent="0.35"/>
  <cols>
    <col min="1" max="1" width="42" bestFit="1" customWidth="1"/>
    <col min="2" max="4" width="19.26953125" bestFit="1" customWidth="1"/>
    <col min="5" max="5" width="12.90625" bestFit="1" customWidth="1"/>
  </cols>
  <sheetData>
    <row r="1" spans="1:5" ht="24" thickBot="1" x14ac:dyDescent="0.4">
      <c r="A1" s="11" t="s">
        <v>11</v>
      </c>
      <c r="B1" s="12" t="s">
        <v>0</v>
      </c>
      <c r="C1" s="12" t="s">
        <v>1</v>
      </c>
      <c r="D1" s="12" t="s">
        <v>2</v>
      </c>
      <c r="E1" s="12" t="s">
        <v>3</v>
      </c>
    </row>
    <row r="2" spans="1:5" ht="24.5" thickTop="1" thickBot="1" x14ac:dyDescent="0.4">
      <c r="A2" s="13" t="s">
        <v>4</v>
      </c>
      <c r="B2" s="14">
        <v>50000</v>
      </c>
      <c r="C2" s="14">
        <v>30000</v>
      </c>
      <c r="D2" s="14">
        <v>20000</v>
      </c>
      <c r="E2" s="14">
        <v>100000</v>
      </c>
    </row>
    <row r="3" spans="1:5" ht="24" thickBot="1" x14ac:dyDescent="0.4">
      <c r="A3" s="15" t="s">
        <v>5</v>
      </c>
      <c r="B3" s="16">
        <v>30000</v>
      </c>
      <c r="C3" s="16">
        <v>21000</v>
      </c>
      <c r="D3" s="16">
        <v>16000</v>
      </c>
      <c r="E3" s="16">
        <v>67000</v>
      </c>
    </row>
    <row r="4" spans="1:5" ht="24" thickBot="1" x14ac:dyDescent="0.4">
      <c r="A4" s="17" t="s">
        <v>6</v>
      </c>
      <c r="B4" s="18">
        <v>7500</v>
      </c>
      <c r="C4" s="18">
        <v>4500</v>
      </c>
      <c r="D4" s="18">
        <v>3000</v>
      </c>
      <c r="E4" s="18">
        <v>15000</v>
      </c>
    </row>
    <row r="5" spans="1:5" ht="24" thickBot="1" x14ac:dyDescent="0.4">
      <c r="A5" s="15" t="s">
        <v>7</v>
      </c>
      <c r="B5" s="16">
        <v>37500</v>
      </c>
      <c r="C5" s="16">
        <v>25500</v>
      </c>
      <c r="D5" s="16">
        <v>19000</v>
      </c>
      <c r="E5" s="16">
        <v>82000</v>
      </c>
    </row>
    <row r="6" spans="1:5" ht="24" thickBot="1" x14ac:dyDescent="0.4">
      <c r="A6" s="17" t="s">
        <v>8</v>
      </c>
      <c r="B6" s="18">
        <v>12500</v>
      </c>
      <c r="C6" s="18">
        <v>4500</v>
      </c>
      <c r="D6" s="18">
        <v>1000</v>
      </c>
      <c r="E6" s="18">
        <v>18000</v>
      </c>
    </row>
    <row r="7" spans="1:5" ht="24" thickBot="1" x14ac:dyDescent="0.4">
      <c r="A7" s="15" t="s">
        <v>9</v>
      </c>
      <c r="B7" s="19"/>
      <c r="C7" s="19"/>
      <c r="D7" s="19"/>
      <c r="E7" s="16">
        <v>13140</v>
      </c>
    </row>
    <row r="8" spans="1:5" ht="24" thickBot="1" x14ac:dyDescent="0.4">
      <c r="A8" s="17" t="s">
        <v>10</v>
      </c>
      <c r="B8" s="20"/>
      <c r="C8" s="20"/>
      <c r="D8" s="20"/>
      <c r="E8" s="18">
        <v>4860</v>
      </c>
    </row>
    <row r="9" spans="1:5" x14ac:dyDescent="0.35">
      <c r="B9" s="22">
        <f>+B6/B2</f>
        <v>0.25</v>
      </c>
      <c r="C9" s="21">
        <f t="shared" ref="C9:E9" si="0">+C6/C2</f>
        <v>0.15</v>
      </c>
      <c r="D9" s="22">
        <f t="shared" si="0"/>
        <v>0.05</v>
      </c>
      <c r="E9" s="21">
        <f t="shared" si="0"/>
        <v>0.18</v>
      </c>
    </row>
    <row r="10" spans="1:5" ht="15" thickBot="1" x14ac:dyDescent="0.4"/>
    <row r="11" spans="1:5" ht="24" thickBot="1" x14ac:dyDescent="0.4">
      <c r="A11" s="11" t="s">
        <v>12</v>
      </c>
      <c r="B11" s="12" t="s">
        <v>0</v>
      </c>
      <c r="C11" s="12" t="s">
        <v>1</v>
      </c>
      <c r="D11" s="12" t="s">
        <v>2</v>
      </c>
      <c r="E11" s="12" t="s">
        <v>3</v>
      </c>
    </row>
    <row r="12" spans="1:5" ht="24.5" thickTop="1" thickBot="1" x14ac:dyDescent="0.4">
      <c r="A12" s="13" t="s">
        <v>4</v>
      </c>
      <c r="B12" s="14">
        <v>30000</v>
      </c>
      <c r="C12" s="14">
        <v>20000</v>
      </c>
      <c r="D12" s="14">
        <v>60000</v>
      </c>
      <c r="E12" s="14">
        <f>SUM(B12:D12)</f>
        <v>110000</v>
      </c>
    </row>
    <row r="13" spans="1:5" ht="24" thickBot="1" x14ac:dyDescent="0.4">
      <c r="A13" s="15" t="s">
        <v>5</v>
      </c>
      <c r="B13" s="16">
        <f>+B3/B2*B12</f>
        <v>18000</v>
      </c>
      <c r="C13" s="16">
        <f t="shared" ref="C13:D13" si="1">+C3/C2*C12</f>
        <v>14000</v>
      </c>
      <c r="D13" s="16">
        <f t="shared" si="1"/>
        <v>48000</v>
      </c>
      <c r="E13" s="16">
        <f t="shared" ref="E13:E14" si="2">SUM(B13:D13)</f>
        <v>80000</v>
      </c>
    </row>
    <row r="14" spans="1:5" ht="24" thickBot="1" x14ac:dyDescent="0.4">
      <c r="A14" s="17" t="s">
        <v>6</v>
      </c>
      <c r="B14" s="18">
        <f>+B4/B2*B12</f>
        <v>4500</v>
      </c>
      <c r="C14" s="18">
        <f t="shared" ref="C14:D14" si="3">+C4/C2*C12</f>
        <v>3000</v>
      </c>
      <c r="D14" s="18">
        <f t="shared" si="3"/>
        <v>9000</v>
      </c>
      <c r="E14" s="18">
        <f t="shared" si="2"/>
        <v>16500</v>
      </c>
    </row>
    <row r="15" spans="1:5" ht="24" thickBot="1" x14ac:dyDescent="0.4">
      <c r="A15" s="15" t="s">
        <v>7</v>
      </c>
      <c r="B15" s="16">
        <f>+B13+B14</f>
        <v>22500</v>
      </c>
      <c r="C15" s="16">
        <f t="shared" ref="C15:E15" si="4">+C13+C14</f>
        <v>17000</v>
      </c>
      <c r="D15" s="16">
        <f t="shared" si="4"/>
        <v>57000</v>
      </c>
      <c r="E15" s="16">
        <f t="shared" si="4"/>
        <v>96500</v>
      </c>
    </row>
    <row r="16" spans="1:5" ht="24" thickBot="1" x14ac:dyDescent="0.4">
      <c r="A16" s="17" t="s">
        <v>8</v>
      </c>
      <c r="B16" s="18">
        <f>+B12-B15</f>
        <v>7500</v>
      </c>
      <c r="C16" s="18">
        <f t="shared" ref="C16:E16" si="5">+C12-C15</f>
        <v>3000</v>
      </c>
      <c r="D16" s="18">
        <f t="shared" si="5"/>
        <v>3000</v>
      </c>
      <c r="E16" s="18">
        <f t="shared" si="5"/>
        <v>13500</v>
      </c>
    </row>
    <row r="17" spans="1:5" ht="24" thickBot="1" x14ac:dyDescent="0.4">
      <c r="A17" s="15" t="s">
        <v>9</v>
      </c>
      <c r="B17" s="19"/>
      <c r="C17" s="19"/>
      <c r="D17" s="19"/>
      <c r="E17" s="16">
        <v>13140</v>
      </c>
    </row>
    <row r="18" spans="1:5" ht="24" thickBot="1" x14ac:dyDescent="0.4">
      <c r="A18" s="17" t="s">
        <v>10</v>
      </c>
      <c r="B18" s="20"/>
      <c r="C18" s="20"/>
      <c r="D18" s="20"/>
      <c r="E18" s="18">
        <f>+E16-E17</f>
        <v>360</v>
      </c>
    </row>
    <row r="20" spans="1:5" x14ac:dyDescent="0.35">
      <c r="B20" s="4">
        <f>+B12-B2</f>
        <v>-20000</v>
      </c>
      <c r="C20" s="4">
        <f t="shared" ref="C20:D20" si="6">+C12-C2</f>
        <v>-10000</v>
      </c>
      <c r="D20" s="4">
        <f t="shared" si="6"/>
        <v>40000</v>
      </c>
      <c r="E20" s="4">
        <f>SUM(B20:D20)</f>
        <v>10000</v>
      </c>
    </row>
    <row r="22" spans="1:5" x14ac:dyDescent="0.35">
      <c r="B22" s="23">
        <f>+B12*B9</f>
        <v>7500</v>
      </c>
      <c r="C22" s="23">
        <f t="shared" ref="C22:E22" si="7">+C12*C9</f>
        <v>3000</v>
      </c>
      <c r="D22" s="23">
        <f t="shared" si="7"/>
        <v>3000</v>
      </c>
      <c r="E22" s="23">
        <f>SUM(B22:D22)</f>
        <v>13500</v>
      </c>
    </row>
    <row r="23" spans="1:5" x14ac:dyDescent="0.35">
      <c r="B23" s="23"/>
      <c r="C23" s="23"/>
      <c r="D23" s="23"/>
      <c r="E23" s="23">
        <f>+E17</f>
        <v>13140</v>
      </c>
    </row>
    <row r="24" spans="1:5" x14ac:dyDescent="0.35">
      <c r="B24" s="23"/>
      <c r="C24" s="23"/>
      <c r="D24" s="23"/>
      <c r="E24" s="23">
        <f>+E22-E23</f>
        <v>360</v>
      </c>
    </row>
    <row r="30" spans="1:5" ht="15" thickBot="1" x14ac:dyDescent="0.4"/>
    <row r="31" spans="1:5" ht="47.5" thickBot="1" x14ac:dyDescent="0.4">
      <c r="A31" s="1"/>
      <c r="B31" s="2" t="s">
        <v>13</v>
      </c>
      <c r="C31" s="2" t="s">
        <v>14</v>
      </c>
      <c r="D31" s="2" t="s">
        <v>15</v>
      </c>
      <c r="E31" s="2" t="s">
        <v>3</v>
      </c>
    </row>
    <row r="32" spans="1:5" ht="24.5" thickTop="1" thickBot="1" x14ac:dyDescent="0.4">
      <c r="A32" s="3" t="s">
        <v>4</v>
      </c>
      <c r="B32" s="5">
        <v>171600</v>
      </c>
      <c r="C32" s="5">
        <v>92400</v>
      </c>
      <c r="D32" s="5">
        <v>45500</v>
      </c>
      <c r="E32" s="5">
        <v>309500</v>
      </c>
    </row>
    <row r="33" spans="1:5" ht="24" thickBot="1" x14ac:dyDescent="0.4">
      <c r="A33" s="6" t="s">
        <v>16</v>
      </c>
      <c r="B33" s="7">
        <v>79850</v>
      </c>
      <c r="C33" s="7">
        <v>43150</v>
      </c>
      <c r="D33" s="7">
        <v>13650</v>
      </c>
      <c r="E33" s="7">
        <v>136650</v>
      </c>
    </row>
    <row r="34" spans="1:5" ht="24" thickBot="1" x14ac:dyDescent="0.4">
      <c r="A34" s="8" t="s">
        <v>8</v>
      </c>
      <c r="B34" s="9">
        <v>91750</v>
      </c>
      <c r="C34" s="9">
        <v>49250</v>
      </c>
      <c r="D34" s="9">
        <v>31850</v>
      </c>
      <c r="E34" s="9">
        <v>172850</v>
      </c>
    </row>
    <row r="35" spans="1:5" ht="24" thickBot="1" x14ac:dyDescent="0.4">
      <c r="A35" s="6" t="s">
        <v>17</v>
      </c>
      <c r="B35" s="10"/>
      <c r="C35" s="10"/>
      <c r="D35" s="10"/>
      <c r="E35" s="10"/>
    </row>
    <row r="36" spans="1:5" ht="24" thickBot="1" x14ac:dyDescent="0.4">
      <c r="A36" s="8" t="s">
        <v>18</v>
      </c>
      <c r="B36" s="9">
        <v>51000</v>
      </c>
      <c r="C36" s="9">
        <v>29000</v>
      </c>
      <c r="D36" s="9">
        <v>35000</v>
      </c>
      <c r="E36" s="9">
        <v>115000</v>
      </c>
    </row>
    <row r="37" spans="1:5" ht="24" thickBot="1" x14ac:dyDescent="0.4">
      <c r="A37" s="6" t="s">
        <v>19</v>
      </c>
      <c r="B37" s="7">
        <v>19750</v>
      </c>
      <c r="C37" s="7">
        <v>14220</v>
      </c>
      <c r="D37" s="7">
        <v>5520</v>
      </c>
      <c r="E37" s="7">
        <v>39490</v>
      </c>
    </row>
    <row r="38" spans="1:5" ht="24" thickBot="1" x14ac:dyDescent="0.4">
      <c r="A38" s="8" t="s">
        <v>20</v>
      </c>
      <c r="B38" s="9">
        <v>8000</v>
      </c>
      <c r="C38" s="9">
        <v>4500</v>
      </c>
      <c r="D38" s="9">
        <v>3500</v>
      </c>
      <c r="E38" s="9">
        <v>16000</v>
      </c>
    </row>
    <row r="39" spans="1:5" ht="24" thickBot="1" x14ac:dyDescent="0.4">
      <c r="A39" s="6" t="s">
        <v>10</v>
      </c>
      <c r="B39" s="7">
        <v>13000</v>
      </c>
      <c r="C39" s="7">
        <v>1530</v>
      </c>
      <c r="D39" s="24">
        <v>-12170</v>
      </c>
      <c r="E39" s="7">
        <v>2360</v>
      </c>
    </row>
    <row r="42" spans="1:5" x14ac:dyDescent="0.35">
      <c r="A42" t="s">
        <v>21</v>
      </c>
      <c r="D42" s="23">
        <f>-D34</f>
        <v>-31850</v>
      </c>
    </row>
    <row r="43" spans="1:5" x14ac:dyDescent="0.35">
      <c r="A43" t="s">
        <v>22</v>
      </c>
      <c r="D43" s="23">
        <v>13000</v>
      </c>
    </row>
    <row r="44" spans="1:5" x14ac:dyDescent="0.35">
      <c r="D44" s="23">
        <f>SUM(D42:D43)</f>
        <v>-18850</v>
      </c>
    </row>
    <row r="45" spans="1:5" x14ac:dyDescent="0.35">
      <c r="E45" s="25">
        <f>+E39+D44</f>
        <v>-16490</v>
      </c>
    </row>
    <row r="52" spans="1:5" ht="15" thickBot="1" x14ac:dyDescent="0.4"/>
    <row r="53" spans="1:5" ht="42.5" thickBot="1" x14ac:dyDescent="0.4">
      <c r="A53" s="1"/>
      <c r="B53" s="26" t="s">
        <v>23</v>
      </c>
      <c r="C53" s="26" t="s">
        <v>24</v>
      </c>
      <c r="D53" s="26" t="s">
        <v>25</v>
      </c>
    </row>
    <row r="54" spans="1:5" ht="22" thickTop="1" thickBot="1" x14ac:dyDescent="0.4">
      <c r="A54" s="27" t="s">
        <v>26</v>
      </c>
      <c r="B54" s="28">
        <v>25000</v>
      </c>
      <c r="C54" s="28">
        <v>20000</v>
      </c>
      <c r="D54" s="29">
        <v>-5000</v>
      </c>
      <c r="E54" s="4">
        <f>+C54-B54</f>
        <v>-5000</v>
      </c>
    </row>
    <row r="55" spans="1:5" ht="23" thickBot="1" x14ac:dyDescent="0.4">
      <c r="A55" s="30" t="s">
        <v>27</v>
      </c>
      <c r="B55" s="10"/>
      <c r="C55" s="10"/>
      <c r="D55" s="31"/>
      <c r="E55" s="4">
        <f t="shared" ref="E55:E69" si="8">+C55-B55</f>
        <v>0</v>
      </c>
    </row>
    <row r="56" spans="1:5" ht="21.5" thickBot="1" x14ac:dyDescent="0.4">
      <c r="A56" s="32" t="s">
        <v>28</v>
      </c>
      <c r="B56" s="33">
        <v>150000</v>
      </c>
      <c r="C56" s="33">
        <v>132000</v>
      </c>
      <c r="D56" s="33">
        <v>18000</v>
      </c>
      <c r="E56" s="4">
        <f>+B56-C56</f>
        <v>18000</v>
      </c>
    </row>
    <row r="57" spans="1:5" ht="21.5" thickBot="1" x14ac:dyDescent="0.4">
      <c r="A57" s="34" t="s">
        <v>29</v>
      </c>
      <c r="B57" s="35">
        <v>360000</v>
      </c>
      <c r="C57" s="35">
        <v>312000</v>
      </c>
      <c r="D57" s="35">
        <v>48000</v>
      </c>
      <c r="E57" s="4">
        <f t="shared" ref="E57:E69" si="9">+B57-C57</f>
        <v>48000</v>
      </c>
    </row>
    <row r="58" spans="1:5" ht="21.5" thickBot="1" x14ac:dyDescent="0.4">
      <c r="A58" s="32" t="s">
        <v>30</v>
      </c>
      <c r="B58" s="33">
        <v>15000</v>
      </c>
      <c r="C58" s="33">
        <v>13680</v>
      </c>
      <c r="D58" s="33">
        <v>1320</v>
      </c>
      <c r="E58" s="4">
        <f t="shared" si="9"/>
        <v>1320</v>
      </c>
    </row>
    <row r="59" spans="1:5" ht="21.5" thickBot="1" x14ac:dyDescent="0.4">
      <c r="A59" s="34" t="s">
        <v>31</v>
      </c>
      <c r="B59" s="35">
        <v>22500</v>
      </c>
      <c r="C59" s="35">
        <v>19440</v>
      </c>
      <c r="D59" s="35">
        <v>3060</v>
      </c>
      <c r="E59" s="4">
        <f t="shared" si="9"/>
        <v>3060</v>
      </c>
    </row>
    <row r="60" spans="1:5" ht="21.5" thickBot="1" x14ac:dyDescent="0.4">
      <c r="A60" s="32" t="s">
        <v>32</v>
      </c>
      <c r="B60" s="33">
        <v>37500</v>
      </c>
      <c r="C60" s="33">
        <v>29520</v>
      </c>
      <c r="D60" s="33">
        <v>7980</v>
      </c>
      <c r="E60" s="4">
        <f t="shared" si="9"/>
        <v>7980</v>
      </c>
    </row>
    <row r="61" spans="1:5" ht="21.5" thickBot="1" x14ac:dyDescent="0.4">
      <c r="A61" s="36" t="s">
        <v>33</v>
      </c>
      <c r="B61" s="37">
        <v>585000</v>
      </c>
      <c r="C61" s="37">
        <v>506640</v>
      </c>
      <c r="D61" s="37">
        <v>78360</v>
      </c>
      <c r="E61" s="4">
        <f t="shared" si="9"/>
        <v>78360</v>
      </c>
    </row>
    <row r="62" spans="1:5" ht="23" thickBot="1" x14ac:dyDescent="0.4">
      <c r="A62" s="38" t="s">
        <v>34</v>
      </c>
      <c r="B62" s="39"/>
      <c r="C62" s="39"/>
      <c r="D62" s="39"/>
      <c r="E62" s="4">
        <f t="shared" si="9"/>
        <v>0</v>
      </c>
    </row>
    <row r="63" spans="1:5" ht="21.5" thickBot="1" x14ac:dyDescent="0.4">
      <c r="A63" s="34" t="s">
        <v>35</v>
      </c>
      <c r="B63" s="35">
        <v>72600</v>
      </c>
      <c r="C63" s="35">
        <v>73680</v>
      </c>
      <c r="D63" s="35">
        <v>-1080</v>
      </c>
      <c r="E63" s="4">
        <f t="shared" si="9"/>
        <v>-1080</v>
      </c>
    </row>
    <row r="64" spans="1:5" ht="21.5" thickBot="1" x14ac:dyDescent="0.4">
      <c r="A64" s="32" t="s">
        <v>36</v>
      </c>
      <c r="B64" s="33">
        <v>10440</v>
      </c>
      <c r="C64" s="33">
        <v>10440</v>
      </c>
      <c r="D64" s="40">
        <v>0</v>
      </c>
      <c r="E64" s="4">
        <f t="shared" si="9"/>
        <v>0</v>
      </c>
    </row>
    <row r="65" spans="1:5" ht="21.5" thickBot="1" x14ac:dyDescent="0.4">
      <c r="A65" s="34" t="s">
        <v>37</v>
      </c>
      <c r="B65" s="35">
        <v>6240</v>
      </c>
      <c r="C65" s="35">
        <v>6360</v>
      </c>
      <c r="D65" s="41">
        <v>-120</v>
      </c>
      <c r="E65" s="4">
        <f t="shared" si="9"/>
        <v>-120</v>
      </c>
    </row>
    <row r="66" spans="1:5" ht="21.5" thickBot="1" x14ac:dyDescent="0.4">
      <c r="A66" s="32" t="s">
        <v>38</v>
      </c>
      <c r="B66" s="33">
        <v>5640</v>
      </c>
      <c r="C66" s="33">
        <v>5340</v>
      </c>
      <c r="D66" s="40">
        <v>300</v>
      </c>
      <c r="E66" s="4">
        <f t="shared" si="9"/>
        <v>300</v>
      </c>
    </row>
    <row r="67" spans="1:5" ht="21.5" thickBot="1" x14ac:dyDescent="0.4">
      <c r="A67" s="34" t="s">
        <v>39</v>
      </c>
      <c r="B67" s="35">
        <v>18360</v>
      </c>
      <c r="C67" s="35">
        <v>18360</v>
      </c>
      <c r="D67" s="41">
        <v>0</v>
      </c>
      <c r="E67" s="4">
        <f t="shared" si="9"/>
        <v>0</v>
      </c>
    </row>
    <row r="68" spans="1:5" ht="21.5" thickBot="1" x14ac:dyDescent="0.4">
      <c r="A68" s="42" t="s">
        <v>40</v>
      </c>
      <c r="B68" s="43">
        <v>113280</v>
      </c>
      <c r="C68" s="43">
        <v>114180</v>
      </c>
      <c r="D68" s="44">
        <v>-900</v>
      </c>
      <c r="E68" s="4">
        <f t="shared" si="9"/>
        <v>-900</v>
      </c>
    </row>
    <row r="69" spans="1:5" ht="21.5" thickBot="1" x14ac:dyDescent="0.4">
      <c r="A69" s="34" t="s">
        <v>41</v>
      </c>
      <c r="B69" s="35">
        <v>698280</v>
      </c>
      <c r="C69" s="35">
        <v>620820</v>
      </c>
      <c r="D69" s="35">
        <v>77460</v>
      </c>
      <c r="E69" s="4">
        <f t="shared" si="9"/>
        <v>77460</v>
      </c>
    </row>
    <row r="72" spans="1:5" ht="15" thickBot="1" x14ac:dyDescent="0.4"/>
    <row r="73" spans="1:5" ht="71" thickBot="1" x14ac:dyDescent="0.4">
      <c r="A73" s="1"/>
      <c r="B73" s="2" t="s">
        <v>42</v>
      </c>
    </row>
    <row r="74" spans="1:5" ht="24.5" thickTop="1" thickBot="1" x14ac:dyDescent="0.4">
      <c r="A74" s="3" t="s">
        <v>28</v>
      </c>
      <c r="B74" s="45">
        <v>6</v>
      </c>
    </row>
    <row r="75" spans="1:5" ht="24" thickBot="1" x14ac:dyDescent="0.4">
      <c r="A75" s="6" t="s">
        <v>29</v>
      </c>
      <c r="B75" s="46">
        <v>14.4</v>
      </c>
    </row>
    <row r="76" spans="1:5" ht="24" thickBot="1" x14ac:dyDescent="0.4">
      <c r="A76" s="8" t="s">
        <v>30</v>
      </c>
      <c r="B76" s="47">
        <v>0.6</v>
      </c>
    </row>
    <row r="77" spans="1:5" ht="24" thickBot="1" x14ac:dyDescent="0.4">
      <c r="A77" s="6" t="s">
        <v>31</v>
      </c>
      <c r="B77" s="46">
        <v>0.9</v>
      </c>
    </row>
    <row r="78" spans="1:5" ht="24" thickBot="1" x14ac:dyDescent="0.4">
      <c r="A78" s="8" t="s">
        <v>32</v>
      </c>
      <c r="B78" s="47">
        <v>1.5</v>
      </c>
    </row>
    <row r="79" spans="1:5" ht="24" thickBot="1" x14ac:dyDescent="0.4">
      <c r="A79" s="48" t="s">
        <v>3</v>
      </c>
      <c r="B79" s="46">
        <v>23.4</v>
      </c>
    </row>
    <row r="84" spans="1:4" ht="15" thickBot="1" x14ac:dyDescent="0.4"/>
    <row r="85" spans="1:4" ht="42.5" thickBot="1" x14ac:dyDescent="0.4">
      <c r="A85" s="1"/>
      <c r="B85" s="26" t="s">
        <v>43</v>
      </c>
      <c r="C85" s="26" t="s">
        <v>24</v>
      </c>
      <c r="D85" s="26" t="s">
        <v>25</v>
      </c>
    </row>
    <row r="86" spans="1:4" ht="22" thickTop="1" thickBot="1" x14ac:dyDescent="0.4">
      <c r="A86" s="27" t="s">
        <v>26</v>
      </c>
      <c r="B86" s="49">
        <v>20000</v>
      </c>
      <c r="C86" s="28">
        <v>20000</v>
      </c>
      <c r="D86" s="29">
        <v>-5000</v>
      </c>
    </row>
    <row r="87" spans="1:4" ht="23" thickBot="1" x14ac:dyDescent="0.4">
      <c r="A87" s="30" t="s">
        <v>27</v>
      </c>
      <c r="B87" s="10"/>
      <c r="C87" s="10"/>
      <c r="D87" s="31"/>
    </row>
    <row r="88" spans="1:4" ht="21.5" thickBot="1" x14ac:dyDescent="0.4">
      <c r="A88" s="32" t="s">
        <v>28</v>
      </c>
      <c r="B88" s="33">
        <f>+B74*$B$86</f>
        <v>120000</v>
      </c>
      <c r="C88" s="33">
        <v>132000</v>
      </c>
      <c r="D88" s="33">
        <v>-12000</v>
      </c>
    </row>
    <row r="89" spans="1:4" ht="21.5" thickBot="1" x14ac:dyDescent="0.4">
      <c r="A89" s="34" t="s">
        <v>29</v>
      </c>
      <c r="B89" s="33">
        <f t="shared" ref="B89:B92" si="10">+B75*$B$86</f>
        <v>288000</v>
      </c>
      <c r="C89" s="35">
        <v>312000</v>
      </c>
      <c r="D89" s="35">
        <v>-24000</v>
      </c>
    </row>
    <row r="90" spans="1:4" ht="21.5" thickBot="1" x14ac:dyDescent="0.4">
      <c r="A90" s="32" t="s">
        <v>30</v>
      </c>
      <c r="B90" s="33">
        <f t="shared" si="10"/>
        <v>12000</v>
      </c>
      <c r="C90" s="33">
        <v>13680</v>
      </c>
      <c r="D90" s="33">
        <v>-1680</v>
      </c>
    </row>
    <row r="91" spans="1:4" ht="21.5" thickBot="1" x14ac:dyDescent="0.4">
      <c r="A91" s="34" t="s">
        <v>31</v>
      </c>
      <c r="B91" s="33">
        <f t="shared" si="10"/>
        <v>18000</v>
      </c>
      <c r="C91" s="35">
        <v>19440</v>
      </c>
      <c r="D91" s="35">
        <v>-1440</v>
      </c>
    </row>
    <row r="92" spans="1:4" ht="21.5" thickBot="1" x14ac:dyDescent="0.4">
      <c r="A92" s="32" t="s">
        <v>32</v>
      </c>
      <c r="B92" s="33">
        <f t="shared" si="10"/>
        <v>30000</v>
      </c>
      <c r="C92" s="33">
        <v>29520</v>
      </c>
      <c r="D92" s="40">
        <v>480</v>
      </c>
    </row>
    <row r="93" spans="1:4" ht="21.5" thickBot="1" x14ac:dyDescent="0.4">
      <c r="A93" s="36" t="s">
        <v>33</v>
      </c>
      <c r="B93" s="37">
        <f>SUM(B88:B92)</f>
        <v>468000</v>
      </c>
      <c r="C93" s="37">
        <v>506640</v>
      </c>
      <c r="D93" s="37">
        <v>-38640</v>
      </c>
    </row>
    <row r="94" spans="1:4" ht="21.5" thickBot="1" x14ac:dyDescent="0.4">
      <c r="A94" s="42" t="s">
        <v>40</v>
      </c>
      <c r="B94" s="43">
        <f>+B68</f>
        <v>113280</v>
      </c>
      <c r="C94" s="43">
        <v>114180</v>
      </c>
      <c r="D94" s="44">
        <v>-900</v>
      </c>
    </row>
    <row r="95" spans="1:4" ht="21.5" thickBot="1" x14ac:dyDescent="0.4">
      <c r="A95" s="34" t="s">
        <v>41</v>
      </c>
      <c r="B95" s="35">
        <f>+B93+B94</f>
        <v>581280</v>
      </c>
      <c r="C95" s="35">
        <v>620820</v>
      </c>
      <c r="D95" s="35">
        <v>-39540</v>
      </c>
    </row>
    <row r="104" spans="1:16" ht="15" thickBot="1" x14ac:dyDescent="0.4"/>
    <row r="105" spans="1:16" ht="26.5" thickBot="1" x14ac:dyDescent="0.5">
      <c r="A105" s="50"/>
      <c r="B105" s="59" t="s">
        <v>44</v>
      </c>
      <c r="C105" s="60"/>
      <c r="D105" s="61"/>
    </row>
    <row r="106" spans="1:16" ht="27" thickTop="1" thickBot="1" x14ac:dyDescent="0.5">
      <c r="A106" s="51"/>
      <c r="B106" s="52" t="s">
        <v>45</v>
      </c>
      <c r="C106" s="52" t="s">
        <v>46</v>
      </c>
      <c r="D106" s="52" t="s">
        <v>47</v>
      </c>
      <c r="F106" s="52" t="s">
        <v>45</v>
      </c>
      <c r="G106" s="52" t="s">
        <v>46</v>
      </c>
      <c r="H106" s="52" t="s">
        <v>47</v>
      </c>
      <c r="J106" s="52" t="s">
        <v>45</v>
      </c>
      <c r="K106" s="52" t="s">
        <v>46</v>
      </c>
      <c r="L106" s="52" t="s">
        <v>47</v>
      </c>
    </row>
    <row r="107" spans="1:16" ht="26.5" thickBot="1" x14ac:dyDescent="0.65">
      <c r="A107" s="53" t="s">
        <v>48</v>
      </c>
      <c r="B107" s="54"/>
      <c r="C107" s="54"/>
      <c r="D107" s="54"/>
    </row>
    <row r="108" spans="1:16" ht="26.5" thickBot="1" x14ac:dyDescent="0.65">
      <c r="A108" s="55" t="s">
        <v>4</v>
      </c>
      <c r="B108" s="64">
        <v>100000</v>
      </c>
      <c r="C108" s="64">
        <v>100000</v>
      </c>
      <c r="D108" s="64">
        <v>100000</v>
      </c>
      <c r="E108" s="73">
        <v>-0.1</v>
      </c>
      <c r="F108" s="74">
        <f>+B108*(1+$E$108)</f>
        <v>90000</v>
      </c>
      <c r="G108" s="74">
        <f t="shared" ref="G108:H108" si="11">+C108*(1+$E$108)</f>
        <v>90000</v>
      </c>
      <c r="H108" s="74">
        <f t="shared" si="11"/>
        <v>90000</v>
      </c>
      <c r="J108" s="79">
        <f>+$E$108*B132</f>
        <v>-0.8</v>
      </c>
      <c r="K108" s="79">
        <f t="shared" ref="K108:L108" si="12">+$E$108*C132</f>
        <v>-0.4</v>
      </c>
      <c r="L108" s="79">
        <f t="shared" si="12"/>
        <v>-0.2</v>
      </c>
      <c r="M108" s="73">
        <v>0.1</v>
      </c>
      <c r="N108" s="68">
        <f>+F108*(1+$M$108)</f>
        <v>99000.000000000015</v>
      </c>
      <c r="O108" s="68">
        <f t="shared" ref="O108:P108" si="13">+G108*(1+$M$108)</f>
        <v>99000.000000000015</v>
      </c>
      <c r="P108" s="68">
        <f t="shared" si="13"/>
        <v>99000.000000000015</v>
      </c>
    </row>
    <row r="109" spans="1:16" ht="26.5" thickBot="1" x14ac:dyDescent="0.65">
      <c r="A109" s="56" t="s">
        <v>49</v>
      </c>
      <c r="B109" s="65">
        <v>20000</v>
      </c>
      <c r="C109" s="65">
        <v>60000</v>
      </c>
      <c r="D109" s="65">
        <v>80000</v>
      </c>
      <c r="F109" s="75">
        <f>+B109/B108*F108</f>
        <v>18000</v>
      </c>
      <c r="G109" s="75">
        <f t="shared" ref="G109:H109" si="14">+C109/C108*G108</f>
        <v>54000</v>
      </c>
      <c r="H109" s="75">
        <f t="shared" si="14"/>
        <v>72000</v>
      </c>
      <c r="N109" s="68">
        <f>+F109/F108*N108</f>
        <v>19800.000000000004</v>
      </c>
      <c r="O109" s="68">
        <f t="shared" ref="O109:P109" si="15">+G109/G108*O108</f>
        <v>59400.000000000007</v>
      </c>
      <c r="P109" s="68">
        <f t="shared" si="15"/>
        <v>79200.000000000015</v>
      </c>
    </row>
    <row r="110" spans="1:16" ht="52.5" thickBot="1" x14ac:dyDescent="0.65">
      <c r="A110" s="55" t="s">
        <v>50</v>
      </c>
      <c r="B110" s="64">
        <v>80000</v>
      </c>
      <c r="C110" s="64">
        <v>40000</v>
      </c>
      <c r="D110" s="64">
        <v>20000</v>
      </c>
      <c r="F110" s="74">
        <f>+F108-F109</f>
        <v>72000</v>
      </c>
      <c r="G110" s="74">
        <f>+G108-G109</f>
        <v>36000</v>
      </c>
      <c r="H110" s="74">
        <f>+H108-H109</f>
        <v>18000</v>
      </c>
      <c r="N110" s="71">
        <f t="shared" ref="N110:P110" si="16">+N108-N109</f>
        <v>79200.000000000015</v>
      </c>
      <c r="O110" s="71">
        <f t="shared" si="16"/>
        <v>39600.000000000007</v>
      </c>
      <c r="P110" s="71">
        <f t="shared" si="16"/>
        <v>19800</v>
      </c>
    </row>
    <row r="111" spans="1:16" ht="26.5" thickBot="1" x14ac:dyDescent="0.65">
      <c r="A111" s="56" t="s">
        <v>9</v>
      </c>
      <c r="B111" s="65">
        <v>70000</v>
      </c>
      <c r="C111" s="65">
        <v>30000</v>
      </c>
      <c r="D111" s="65">
        <v>10000</v>
      </c>
      <c r="F111" s="74">
        <f t="shared" ref="F111:H111" si="17">+B111</f>
        <v>70000</v>
      </c>
      <c r="G111" s="74">
        <f t="shared" si="17"/>
        <v>30000</v>
      </c>
      <c r="H111" s="74">
        <f t="shared" si="17"/>
        <v>10000</v>
      </c>
      <c r="N111" s="71">
        <f t="shared" ref="N111:P111" si="18">+F111</f>
        <v>70000</v>
      </c>
      <c r="O111" s="71">
        <f t="shared" si="18"/>
        <v>30000</v>
      </c>
      <c r="P111" s="71">
        <f t="shared" si="18"/>
        <v>10000</v>
      </c>
    </row>
    <row r="112" spans="1:16" ht="26.5" thickBot="1" x14ac:dyDescent="0.65">
      <c r="A112" s="55" t="s">
        <v>51</v>
      </c>
      <c r="B112" s="64">
        <v>10000</v>
      </c>
      <c r="C112" s="64">
        <v>10000</v>
      </c>
      <c r="D112" s="64">
        <v>10000</v>
      </c>
      <c r="F112" s="74">
        <f>+F110-F111</f>
        <v>2000</v>
      </c>
      <c r="G112" s="80">
        <f t="shared" ref="G112:H112" si="19">+G110-G111</f>
        <v>6000</v>
      </c>
      <c r="H112" s="74">
        <f t="shared" si="19"/>
        <v>8000</v>
      </c>
      <c r="J112" s="21">
        <f>+(F112-B112)/B112</f>
        <v>-0.8</v>
      </c>
      <c r="K112" s="21">
        <f t="shared" ref="K112:L112" si="20">+(G112-C112)/C112</f>
        <v>-0.4</v>
      </c>
      <c r="L112" s="21">
        <f t="shared" si="20"/>
        <v>-0.2</v>
      </c>
      <c r="N112" s="71">
        <f>+N110-N111</f>
        <v>9200.0000000000146</v>
      </c>
      <c r="O112" s="71">
        <f t="shared" ref="O112:P112" si="21">+O110-O111</f>
        <v>9600.0000000000073</v>
      </c>
      <c r="P112" s="71">
        <f t="shared" si="21"/>
        <v>9800</v>
      </c>
    </row>
    <row r="113" spans="1:16" ht="23" thickBot="1" x14ac:dyDescent="0.5">
      <c r="A113" s="54"/>
      <c r="B113" s="66"/>
      <c r="C113" s="66"/>
      <c r="D113" s="66"/>
      <c r="F113" s="74">
        <f>+F112-B112</f>
        <v>-8000</v>
      </c>
      <c r="G113" s="74">
        <f t="shared" ref="G113:H113" si="22">+G112-C112</f>
        <v>-4000</v>
      </c>
      <c r="H113" s="74">
        <f t="shared" si="22"/>
        <v>-2000</v>
      </c>
      <c r="I113" s="68">
        <v>10000</v>
      </c>
      <c r="J113" s="71">
        <f>$I$113*B132/10</f>
        <v>8000</v>
      </c>
      <c r="K113" s="71">
        <f t="shared" ref="K113:L113" si="23">$I$113*C132/10</f>
        <v>4000</v>
      </c>
      <c r="L113" s="71">
        <f t="shared" si="23"/>
        <v>2000</v>
      </c>
      <c r="N113" s="81">
        <f>+N112-F112</f>
        <v>7200.0000000000146</v>
      </c>
      <c r="O113" s="81">
        <f t="shared" ref="O113:P113" si="24">+O112-G112</f>
        <v>3600.0000000000073</v>
      </c>
      <c r="P113" s="81">
        <f t="shared" si="24"/>
        <v>1800</v>
      </c>
    </row>
    <row r="114" spans="1:16" ht="26.5" thickBot="1" x14ac:dyDescent="0.65">
      <c r="A114" s="57" t="s">
        <v>52</v>
      </c>
      <c r="B114" s="67"/>
      <c r="C114" s="67"/>
      <c r="D114" s="67"/>
      <c r="F114" s="76"/>
      <c r="G114" s="76"/>
      <c r="H114" s="76"/>
      <c r="N114" s="21">
        <f>+N113/F112</f>
        <v>3.6000000000000072</v>
      </c>
      <c r="O114" s="21">
        <f t="shared" ref="O114:P114" si="25">+O113/G112</f>
        <v>0.6000000000000012</v>
      </c>
      <c r="P114" s="21">
        <f t="shared" si="25"/>
        <v>0.22500000000000001</v>
      </c>
    </row>
    <row r="115" spans="1:16" ht="26.5" thickBot="1" x14ac:dyDescent="0.65">
      <c r="A115" s="56" t="s">
        <v>53</v>
      </c>
      <c r="B115" s="65">
        <v>30000</v>
      </c>
      <c r="C115" s="65">
        <v>50000</v>
      </c>
      <c r="D115" s="65">
        <v>60000</v>
      </c>
      <c r="F115" s="76"/>
      <c r="G115" s="76"/>
      <c r="H115" s="76"/>
      <c r="N115" s="21"/>
      <c r="O115" s="21"/>
      <c r="P115" s="21"/>
    </row>
    <row r="116" spans="1:16" ht="26.5" thickBot="1" x14ac:dyDescent="0.65">
      <c r="A116" s="55" t="s">
        <v>54</v>
      </c>
      <c r="B116" s="64">
        <v>170000</v>
      </c>
      <c r="C116" s="64">
        <v>150000</v>
      </c>
      <c r="D116" s="64">
        <v>140000</v>
      </c>
      <c r="F116" s="76"/>
      <c r="G116" s="76"/>
      <c r="H116" s="76"/>
    </row>
    <row r="117" spans="1:16" ht="26.5" thickBot="1" x14ac:dyDescent="0.65">
      <c r="A117" s="56" t="s">
        <v>55</v>
      </c>
      <c r="B117" s="65">
        <v>200000</v>
      </c>
      <c r="C117" s="65">
        <v>200000</v>
      </c>
      <c r="D117" s="65">
        <v>200000</v>
      </c>
      <c r="F117" s="76"/>
      <c r="G117" s="76"/>
      <c r="H117" s="76"/>
    </row>
    <row r="118" spans="1:16" ht="26.5" thickBot="1" x14ac:dyDescent="0.65">
      <c r="A118" s="55" t="s">
        <v>56</v>
      </c>
      <c r="B118" s="64">
        <v>170</v>
      </c>
      <c r="C118" s="64">
        <v>150</v>
      </c>
      <c r="D118" s="64">
        <v>140</v>
      </c>
      <c r="F118" s="76"/>
      <c r="G118" s="76"/>
      <c r="H118" s="76"/>
    </row>
    <row r="119" spans="1:16" ht="18.5" x14ac:dyDescent="0.45">
      <c r="B119" s="68"/>
      <c r="C119" s="68"/>
      <c r="D119" s="68"/>
      <c r="F119" s="76"/>
      <c r="G119" s="76"/>
      <c r="H119" s="76"/>
    </row>
    <row r="120" spans="1:16" ht="19" thickBot="1" x14ac:dyDescent="0.5">
      <c r="B120" s="68"/>
      <c r="C120" s="68"/>
      <c r="D120" s="68"/>
      <c r="F120" s="76"/>
      <c r="G120" s="76"/>
      <c r="H120" s="76"/>
    </row>
    <row r="121" spans="1:16" ht="26.5" thickBot="1" x14ac:dyDescent="0.5">
      <c r="A121" s="50"/>
      <c r="B121" s="59" t="s">
        <v>44</v>
      </c>
      <c r="C121" s="60"/>
      <c r="D121" s="61"/>
      <c r="F121" s="76"/>
      <c r="G121" s="76"/>
      <c r="H121" s="76"/>
    </row>
    <row r="122" spans="1:16" ht="27" thickTop="1" thickBot="1" x14ac:dyDescent="0.5">
      <c r="A122" s="51"/>
      <c r="B122" s="52" t="s">
        <v>45</v>
      </c>
      <c r="C122" s="52" t="s">
        <v>46</v>
      </c>
      <c r="D122" s="52" t="s">
        <v>47</v>
      </c>
      <c r="F122" s="76"/>
      <c r="G122" s="76"/>
      <c r="H122" s="76"/>
    </row>
    <row r="123" spans="1:16" ht="26.5" thickBot="1" x14ac:dyDescent="0.65">
      <c r="A123" s="53" t="s">
        <v>57</v>
      </c>
      <c r="B123" s="69"/>
      <c r="C123" s="69"/>
      <c r="D123" s="69"/>
      <c r="F123" s="76"/>
      <c r="G123" s="76"/>
      <c r="H123" s="76"/>
    </row>
    <row r="124" spans="1:16" ht="26.5" thickBot="1" x14ac:dyDescent="0.65">
      <c r="A124" s="55" t="s">
        <v>51</v>
      </c>
      <c r="B124" s="70">
        <f>+B112</f>
        <v>10000</v>
      </c>
      <c r="C124" s="70">
        <f t="shared" ref="C124:D124" si="26">+C112</f>
        <v>10000</v>
      </c>
      <c r="D124" s="70">
        <f t="shared" si="26"/>
        <v>10000</v>
      </c>
      <c r="F124" s="74">
        <f>+F112</f>
        <v>2000</v>
      </c>
      <c r="G124" s="74">
        <f t="shared" ref="G124:H124" si="27">+G112</f>
        <v>6000</v>
      </c>
      <c r="H124" s="74">
        <f t="shared" si="27"/>
        <v>8000</v>
      </c>
      <c r="J124" s="71">
        <f>+F124-B124</f>
        <v>-8000</v>
      </c>
      <c r="K124" s="71">
        <f t="shared" ref="K124" si="28">+G124-C124</f>
        <v>-4000</v>
      </c>
      <c r="L124" s="71">
        <f t="shared" ref="L124" si="29">+H124-D124</f>
        <v>-2000</v>
      </c>
    </row>
    <row r="125" spans="1:16" ht="26.5" thickBot="1" x14ac:dyDescent="0.65">
      <c r="A125" s="56" t="s">
        <v>58</v>
      </c>
      <c r="B125" s="66">
        <f>+B115*12%</f>
        <v>3600</v>
      </c>
      <c r="C125" s="66">
        <f t="shared" ref="C125:D125" si="30">+C115*12%</f>
        <v>6000</v>
      </c>
      <c r="D125" s="66">
        <f t="shared" si="30"/>
        <v>7200</v>
      </c>
      <c r="F125" s="74">
        <f>+B125</f>
        <v>3600</v>
      </c>
      <c r="G125" s="74">
        <f t="shared" ref="G125:H125" si="31">+C125</f>
        <v>6000</v>
      </c>
      <c r="H125" s="74">
        <f t="shared" si="31"/>
        <v>7200</v>
      </c>
      <c r="J125" s="23">
        <f>+J124/B124</f>
        <v>-0.8</v>
      </c>
      <c r="K125" s="23">
        <f t="shared" ref="K125:L125" si="32">+K124/C124</f>
        <v>-0.4</v>
      </c>
      <c r="L125" s="23">
        <f t="shared" si="32"/>
        <v>-0.2</v>
      </c>
    </row>
    <row r="126" spans="1:16" ht="52.5" thickBot="1" x14ac:dyDescent="0.65">
      <c r="A126" s="55" t="s">
        <v>59</v>
      </c>
      <c r="B126" s="70">
        <f>+B124-B125</f>
        <v>6400</v>
      </c>
      <c r="C126" s="70">
        <f t="shared" ref="C126:D126" si="33">+C124-C125</f>
        <v>4000</v>
      </c>
      <c r="D126" s="70">
        <f t="shared" si="33"/>
        <v>2800</v>
      </c>
      <c r="F126" s="74">
        <f>+F124-F125</f>
        <v>-1600</v>
      </c>
      <c r="G126" s="74">
        <f t="shared" ref="G126:H126" si="34">+G124-G125</f>
        <v>0</v>
      </c>
      <c r="H126" s="74">
        <f t="shared" si="34"/>
        <v>800</v>
      </c>
      <c r="J126" s="71">
        <f>+F126-B126</f>
        <v>-8000</v>
      </c>
      <c r="K126" s="71">
        <f t="shared" ref="K126:L126" si="35">+G126-C126</f>
        <v>-4000</v>
      </c>
      <c r="L126" s="71">
        <f t="shared" si="35"/>
        <v>-2000</v>
      </c>
    </row>
    <row r="127" spans="1:16" ht="26.5" thickBot="1" x14ac:dyDescent="0.65">
      <c r="A127" s="56" t="s">
        <v>60</v>
      </c>
      <c r="B127" s="66">
        <f>+B126*35%</f>
        <v>2240</v>
      </c>
      <c r="C127" s="66">
        <f t="shared" ref="C127:D127" si="36">+C126*35%</f>
        <v>1400</v>
      </c>
      <c r="D127" s="66">
        <f t="shared" si="36"/>
        <v>979.99999999999989</v>
      </c>
      <c r="F127" s="75">
        <f>+F126*0.35</f>
        <v>-560</v>
      </c>
      <c r="G127" s="75">
        <f t="shared" ref="G127:H127" si="37">+G126*0.35</f>
        <v>0</v>
      </c>
      <c r="H127" s="75">
        <f t="shared" si="37"/>
        <v>280</v>
      </c>
      <c r="J127" s="21">
        <f>+J126/B126</f>
        <v>-1.25</v>
      </c>
      <c r="K127" s="21">
        <f t="shared" ref="K127:L127" si="38">+K126/C126</f>
        <v>-1</v>
      </c>
      <c r="L127" s="21">
        <f t="shared" si="38"/>
        <v>-0.7142857142857143</v>
      </c>
    </row>
    <row r="128" spans="1:16" ht="26.5" thickBot="1" x14ac:dyDescent="0.65">
      <c r="A128" s="55" t="s">
        <v>61</v>
      </c>
      <c r="B128" s="70">
        <f>+B126-B127</f>
        <v>4160</v>
      </c>
      <c r="C128" s="70">
        <f t="shared" ref="C128:D128" si="39">+C126-C127</f>
        <v>2600</v>
      </c>
      <c r="D128" s="70">
        <f t="shared" si="39"/>
        <v>1820</v>
      </c>
      <c r="F128" s="74">
        <f>+F126-F127</f>
        <v>-1040</v>
      </c>
      <c r="G128" s="74">
        <f t="shared" ref="G128:H128" si="40">+G126-G127</f>
        <v>0</v>
      </c>
      <c r="H128" s="74">
        <f t="shared" si="40"/>
        <v>520</v>
      </c>
      <c r="J128" s="71">
        <f>+F128-B128</f>
        <v>-5200</v>
      </c>
      <c r="K128" s="71">
        <f t="shared" ref="K128:L128" si="41">+G128-C128</f>
        <v>-2600</v>
      </c>
      <c r="L128" s="71">
        <f t="shared" si="41"/>
        <v>-1300</v>
      </c>
    </row>
    <row r="129" spans="1:13" ht="26.5" thickBot="1" x14ac:dyDescent="0.65">
      <c r="A129" s="56" t="s">
        <v>57</v>
      </c>
      <c r="B129" s="69">
        <f>+B128/B118</f>
        <v>24.470588235294116</v>
      </c>
      <c r="C129" s="69">
        <f t="shared" ref="C129:D129" si="42">+C128/C118</f>
        <v>17.333333333333332</v>
      </c>
      <c r="D129" s="69">
        <f t="shared" si="42"/>
        <v>13</v>
      </c>
      <c r="F129" s="74">
        <f>+F128/B118</f>
        <v>-6.117647058823529</v>
      </c>
      <c r="G129" s="74">
        <f t="shared" ref="G129:H129" si="43">+G128/C118</f>
        <v>0</v>
      </c>
      <c r="H129" s="74">
        <f t="shared" si="43"/>
        <v>3.7142857142857144</v>
      </c>
      <c r="J129" s="21">
        <f>+J128/B128</f>
        <v>-1.25</v>
      </c>
      <c r="K129" s="21">
        <f t="shared" ref="K129:L129" si="44">+K128/C128</f>
        <v>-1</v>
      </c>
      <c r="L129" s="21">
        <f t="shared" si="44"/>
        <v>-0.7142857142857143</v>
      </c>
    </row>
    <row r="130" spans="1:13" ht="23" thickBot="1" x14ac:dyDescent="0.5">
      <c r="A130" s="58"/>
      <c r="B130" s="58"/>
      <c r="C130" s="58"/>
      <c r="D130" s="58"/>
      <c r="F130" s="74">
        <f>+F129-B129</f>
        <v>-30.588235294117645</v>
      </c>
      <c r="G130" s="74">
        <f t="shared" ref="G130:I130" si="45">+G129-C129</f>
        <v>-17.333333333333332</v>
      </c>
      <c r="H130" s="74">
        <f t="shared" si="45"/>
        <v>-9.2857142857142847</v>
      </c>
      <c r="I130" s="71"/>
    </row>
    <row r="131" spans="1:13" ht="26.5" thickBot="1" x14ac:dyDescent="0.65">
      <c r="A131" s="53" t="s">
        <v>62</v>
      </c>
      <c r="B131" s="54"/>
      <c r="C131" s="54"/>
      <c r="D131" s="54"/>
      <c r="F131" s="77">
        <f>+F130/B129</f>
        <v>-1.25</v>
      </c>
      <c r="G131" s="77">
        <f t="shared" ref="G131:H131" si="46">+G130/C129</f>
        <v>-1</v>
      </c>
      <c r="H131" s="77">
        <f t="shared" si="46"/>
        <v>-0.71428571428571419</v>
      </c>
    </row>
    <row r="132" spans="1:13" ht="26.5" thickBot="1" x14ac:dyDescent="0.65">
      <c r="A132" s="55" t="s">
        <v>63</v>
      </c>
      <c r="B132" s="70">
        <f>+B110/B112</f>
        <v>8</v>
      </c>
      <c r="C132" s="70">
        <f t="shared" ref="C132:D132" si="47">+C110/C112</f>
        <v>4</v>
      </c>
      <c r="D132" s="70">
        <f t="shared" si="47"/>
        <v>2</v>
      </c>
      <c r="F132" s="82">
        <f>+F110/F112</f>
        <v>36</v>
      </c>
      <c r="G132" s="82">
        <f t="shared" ref="G132:H132" si="48">+G110/G112</f>
        <v>6</v>
      </c>
      <c r="H132" s="82">
        <f t="shared" si="48"/>
        <v>2.25</v>
      </c>
    </row>
    <row r="133" spans="1:13" ht="26.5" thickBot="1" x14ac:dyDescent="0.65">
      <c r="A133" s="56" t="s">
        <v>64</v>
      </c>
      <c r="B133" s="62">
        <f>+B124/B126</f>
        <v>1.5625</v>
      </c>
      <c r="C133" s="62">
        <f t="shared" ref="C133:D133" si="49">+C124/C126</f>
        <v>2.5</v>
      </c>
      <c r="D133" s="62">
        <f t="shared" si="49"/>
        <v>3.5714285714285716</v>
      </c>
      <c r="I133" s="72">
        <v>0.1</v>
      </c>
      <c r="J133" s="78">
        <f>+$I$133*B133</f>
        <v>0.15625</v>
      </c>
      <c r="K133" s="78">
        <f t="shared" ref="K133:M133" si="50">+$I$133*C133</f>
        <v>0.25</v>
      </c>
      <c r="L133" s="78">
        <f t="shared" si="50"/>
        <v>0.35714285714285721</v>
      </c>
      <c r="M133" s="78"/>
    </row>
    <row r="134" spans="1:13" ht="52.5" thickBot="1" x14ac:dyDescent="0.65">
      <c r="A134" s="55" t="s">
        <v>65</v>
      </c>
      <c r="B134" s="63">
        <f>+B132*B133</f>
        <v>12.5</v>
      </c>
      <c r="C134" s="63">
        <f t="shared" ref="C134:D134" si="51">+C132*C133</f>
        <v>10</v>
      </c>
      <c r="D134" s="63">
        <f t="shared" si="51"/>
        <v>7.1428571428571432</v>
      </c>
      <c r="F134" s="21">
        <f>+$E$108*B134</f>
        <v>-1.25</v>
      </c>
      <c r="G134" s="21">
        <f t="shared" ref="G134:H134" si="52">+$E$108*C134</f>
        <v>-1</v>
      </c>
      <c r="H134" s="78">
        <f t="shared" si="52"/>
        <v>-0.71428571428571441</v>
      </c>
    </row>
    <row r="135" spans="1:13" ht="23" thickBot="1" x14ac:dyDescent="0.5">
      <c r="A135" s="54"/>
      <c r="B135" s="54"/>
      <c r="C135" s="54"/>
      <c r="D135" s="54"/>
    </row>
    <row r="136" spans="1:13" ht="26.5" thickBot="1" x14ac:dyDescent="0.65">
      <c r="A136" s="57" t="s">
        <v>66</v>
      </c>
      <c r="B136" s="58"/>
      <c r="C136" s="58"/>
      <c r="D136" s="58"/>
    </row>
    <row r="137" spans="1:13" ht="26.5" thickBot="1" x14ac:dyDescent="0.65">
      <c r="A137" s="56" t="s">
        <v>67</v>
      </c>
      <c r="B137" s="66">
        <f>+B111/(B110/B108)</f>
        <v>87500</v>
      </c>
      <c r="C137" s="66">
        <f t="shared" ref="C137:D137" si="53">+C111/(C110/C108)</f>
        <v>75000</v>
      </c>
      <c r="D137" s="66">
        <f t="shared" si="53"/>
        <v>50000</v>
      </c>
    </row>
    <row r="138" spans="1:13" ht="26.5" thickBot="1" x14ac:dyDescent="0.65">
      <c r="A138" s="55" t="s">
        <v>3</v>
      </c>
      <c r="B138" s="70">
        <f>(B111+B125)/(B110/B108)</f>
        <v>92000</v>
      </c>
      <c r="C138" s="70">
        <f t="shared" ref="C138:D138" si="54">(C111+C125)/(C110/C108)</f>
        <v>90000</v>
      </c>
      <c r="D138" s="70">
        <f t="shared" si="54"/>
        <v>86000</v>
      </c>
    </row>
  </sheetData>
  <mergeCells count="2">
    <mergeCell ref="B105:D105"/>
    <mergeCell ref="B121:D12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Fernando Gamboa</dc:creator>
  <cp:lastModifiedBy>Fernando Gamboa</cp:lastModifiedBy>
  <dcterms:created xsi:type="dcterms:W3CDTF">2025-12-12T01:09:57Z</dcterms:created>
  <dcterms:modified xsi:type="dcterms:W3CDTF">2025-12-12T03:13:41Z</dcterms:modified>
</cp:coreProperties>
</file>