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CARLOS REINOSO\PUCE\MAESTRIA FINANZAS\"/>
    </mc:Choice>
  </mc:AlternateContent>
  <xr:revisionPtr revIDLastSave="0" documentId="13_ncr:1_{01B5C9CC-2143-49E6-A671-E0CBB47CBFAC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Desviación Estándar" sheetId="1" r:id="rId1"/>
    <sheet name="Correlación" sheetId="2" r:id="rId2"/>
    <sheet name="CAP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D22" i="2"/>
  <c r="C22" i="2"/>
  <c r="B22" i="2"/>
  <c r="D14" i="3" l="1"/>
  <c r="D12" i="3"/>
  <c r="D7" i="3"/>
  <c r="D10" i="3"/>
  <c r="F5" i="2"/>
  <c r="F6" i="2"/>
  <c r="F7" i="2"/>
  <c r="F8" i="2"/>
  <c r="F4" i="2"/>
  <c r="E5" i="2"/>
  <c r="E6" i="2"/>
  <c r="E7" i="2"/>
  <c r="E8" i="2"/>
  <c r="E4" i="2"/>
  <c r="D10" i="2"/>
  <c r="D12" i="2" s="1"/>
  <c r="C10" i="2"/>
  <c r="C12" i="2" s="1"/>
  <c r="B10" i="2"/>
  <c r="B12" i="2" s="1"/>
  <c r="E14" i="2" s="1"/>
  <c r="D5" i="1"/>
  <c r="D6" i="1"/>
  <c r="D7" i="1"/>
  <c r="D8" i="1"/>
  <c r="D4" i="1"/>
  <c r="D10" i="1"/>
  <c r="C13" i="1"/>
  <c r="B13" i="1"/>
  <c r="B12" i="1"/>
  <c r="B10" i="1"/>
  <c r="C12" i="1"/>
  <c r="J12" i="1"/>
  <c r="I12" i="1"/>
  <c r="I10" i="1"/>
  <c r="J4" i="1"/>
  <c r="I8" i="1"/>
  <c r="I6" i="1"/>
  <c r="I5" i="1"/>
  <c r="I4" i="1"/>
  <c r="C10" i="1"/>
  <c r="O21" i="1"/>
  <c r="P21" i="1"/>
  <c r="P13" i="1"/>
  <c r="O13" i="1"/>
  <c r="O12" i="1"/>
  <c r="O10" i="1"/>
  <c r="O9" i="1"/>
  <c r="O8" i="1"/>
  <c r="O7" i="1"/>
  <c r="O6" i="1"/>
  <c r="O5" i="1"/>
  <c r="O4" i="1"/>
  <c r="N10" i="1"/>
  <c r="P5" i="1" s="1"/>
  <c r="M10" i="1"/>
  <c r="J10" i="1"/>
  <c r="J5" i="1"/>
  <c r="G10" i="1"/>
  <c r="H10" i="1"/>
  <c r="E10" i="2" l="1"/>
  <c r="F10" i="2"/>
  <c r="F12" i="2" s="1"/>
  <c r="F14" i="2"/>
  <c r="D12" i="1"/>
  <c r="P6" i="1"/>
  <c r="P4" i="1"/>
  <c r="P10" i="1" s="1"/>
  <c r="P12" i="1" s="1"/>
  <c r="J6" i="1"/>
  <c r="I7" i="1"/>
  <c r="J7" i="1"/>
  <c r="J8" i="1"/>
  <c r="P9" i="1"/>
  <c r="P8" i="1"/>
  <c r="P7" i="1"/>
  <c r="E15" i="2" l="1"/>
  <c r="F15" i="2"/>
</calcChain>
</file>

<file path=xl/sharedStrings.xml><?xml version="1.0" encoding="utf-8"?>
<sst xmlns="http://schemas.openxmlformats.org/spreadsheetml/2006/main" count="67" uniqueCount="47">
  <si>
    <t>Rendimiento
esperado X</t>
  </si>
  <si>
    <t>Rendimiento
esperado Y</t>
  </si>
  <si>
    <t>Rendimiento
de la cartera</t>
  </si>
  <si>
    <t>AÑO</t>
  </si>
  <si>
    <t>Rendimiento 
promedio</t>
  </si>
  <si>
    <t>Desviación
 Estándar</t>
  </si>
  <si>
    <t>%</t>
  </si>
  <si>
    <t>AÑOS</t>
  </si>
  <si>
    <t>Rendimiento
esperado Z</t>
  </si>
  <si>
    <t>Cartera XY
(50%X+50%Y)</t>
  </si>
  <si>
    <t>Cartera XZ
(50%X+50%Z)</t>
  </si>
  <si>
    <t>Rendimiento 
Promedio</t>
  </si>
  <si>
    <t>Desviación 
Estándar</t>
  </si>
  <si>
    <t>Bz =</t>
  </si>
  <si>
    <t xml:space="preserve">Rf = </t>
  </si>
  <si>
    <t>rm =</t>
  </si>
  <si>
    <t>=</t>
  </si>
  <si>
    <t xml:space="preserve">Si Bz = </t>
  </si>
  <si>
    <t>Si Bz =</t>
  </si>
  <si>
    <t>Beta</t>
  </si>
  <si>
    <t>Rendimiento de mercado</t>
  </si>
  <si>
    <t>Tasa libre de riesgo</t>
  </si>
  <si>
    <t>MODELO CAPM PARA DIFERENTES BETAS</t>
  </si>
  <si>
    <t>RENDIMIENTO DE CADA INSTRUMENTO FINANCIERO Y DE LA COMBINACION EN CARTERAS</t>
  </si>
  <si>
    <t>DESVIACION ESTANDAR DE LA CARTERA COMPUESTA POR INSTRUMENTOS X, Y</t>
  </si>
  <si>
    <t>Rendimiento
esperado A</t>
  </si>
  <si>
    <t>Rendimiento
esperado B</t>
  </si>
  <si>
    <t>rj-rp (A)</t>
  </si>
  <si>
    <t>rj-rp (B)</t>
  </si>
  <si>
    <t>rj-rp (X)</t>
  </si>
  <si>
    <t>rj-rp (Y)</t>
  </si>
  <si>
    <t xml:space="preserve"> (1) Rendimiento promedio</t>
  </si>
  <si>
    <t xml:space="preserve"> (2) Desviación estándar</t>
  </si>
  <si>
    <t xml:space="preserve"> Estadística</t>
  </si>
  <si>
    <t>CV</t>
  </si>
  <si>
    <t>Desviación Estándar</t>
  </si>
  <si>
    <t xml:space="preserve"> (3) Coeficiente de variación [(2)/(1)]</t>
  </si>
  <si>
    <t>Inversión 1</t>
  </si>
  <si>
    <t xml:space="preserve"> Inversión 2</t>
  </si>
  <si>
    <t>X</t>
  </si>
  <si>
    <t>Y</t>
  </si>
  <si>
    <t>Z</t>
  </si>
  <si>
    <t>correlación</t>
  </si>
  <si>
    <t>X y Y</t>
  </si>
  <si>
    <t>X y Z</t>
  </si>
  <si>
    <t>Y y Z</t>
  </si>
  <si>
    <t>matriz correlación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</si>
</sst>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2" fontId="0" fillId="0" borderId="0" xfId="0" applyNumberFormat="1"/>
    <xf numFmtId="9" fontId="0" fillId="0" borderId="0" xfId="1" applyFont="1"/>
    <xf numFmtId="0" fontId="0" fillId="0" borderId="0" xfId="0" applyAlignment="1">
      <alignment horizontal="right"/>
    </xf>
    <xf numFmtId="164" fontId="0" fillId="0" borderId="0" xfId="0" applyNumberFormat="1"/>
    <xf numFmtId="9" fontId="0" fillId="0" borderId="0" xfId="0" applyNumberFormat="1"/>
    <xf numFmtId="10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2" borderId="0" xfId="0" applyFill="1"/>
    <xf numFmtId="2" fontId="2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vertical="center"/>
    </xf>
    <xf numFmtId="0" fontId="0" fillId="3" borderId="0" xfId="0" applyFill="1" applyAlignment="1">
      <alignment wrapText="1"/>
    </xf>
    <xf numFmtId="2" fontId="0" fillId="3" borderId="0" xfId="0" applyNumberFormat="1" applyFill="1" applyAlignment="1">
      <alignment vertical="center"/>
    </xf>
    <xf numFmtId="0" fontId="0" fillId="2" borderId="0" xfId="0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0" fillId="4" borderId="0" xfId="0" applyFill="1"/>
    <xf numFmtId="0" fontId="0" fillId="4" borderId="0" xfId="0" applyFill="1" applyAlignment="1">
      <alignment vertical="center"/>
    </xf>
    <xf numFmtId="0" fontId="2" fillId="5" borderId="0" xfId="0" applyFont="1" applyFill="1" applyAlignment="1">
      <alignment horizontal="center" wrapText="1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6" borderId="0" xfId="0" applyFill="1" applyAlignment="1">
      <alignment horizontal="center"/>
    </xf>
    <xf numFmtId="9" fontId="2" fillId="0" borderId="0" xfId="1" applyFont="1"/>
    <xf numFmtId="10" fontId="2" fillId="0" borderId="0" xfId="1" applyNumberFormat="1" applyFont="1"/>
    <xf numFmtId="10" fontId="0" fillId="0" borderId="0" xfId="1" applyNumberFormat="1" applyFont="1"/>
    <xf numFmtId="0" fontId="2" fillId="6" borderId="0" xfId="0" applyFont="1" applyFill="1" applyAlignment="1">
      <alignment horizontal="center" wrapText="1"/>
    </xf>
    <xf numFmtId="10" fontId="5" fillId="0" borderId="0" xfId="1" applyNumberFormat="1" applyFont="1"/>
    <xf numFmtId="9" fontId="5" fillId="0" borderId="0" xfId="1" applyFont="1"/>
    <xf numFmtId="9" fontId="3" fillId="7" borderId="0" xfId="1" applyFont="1" applyFill="1"/>
    <xf numFmtId="9" fontId="2" fillId="0" borderId="0" xfId="0" applyNumberFormat="1" applyFont="1"/>
    <xf numFmtId="2" fontId="2" fillId="4" borderId="0" xfId="0" applyNumberFormat="1" applyFont="1" applyFill="1" applyAlignment="1">
      <alignment vertical="center"/>
    </xf>
    <xf numFmtId="2" fontId="2" fillId="5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6" fillId="0" borderId="2" xfId="0" applyFont="1" applyFill="1" applyBorder="1" applyAlignment="1">
      <alignment horizontal="center"/>
    </xf>
    <xf numFmtId="0" fontId="0" fillId="6" borderId="0" xfId="0" applyFill="1" applyBorder="1" applyAlignment="1"/>
    <xf numFmtId="0" fontId="0" fillId="6" borderId="1" xfId="0" applyFill="1" applyBorder="1" applyAlignment="1"/>
    <xf numFmtId="0" fontId="0" fillId="8" borderId="0" xfId="0" applyFill="1" applyBorder="1" applyAlignment="1"/>
    <xf numFmtId="0" fontId="0" fillId="9" borderId="1" xfId="0" applyFill="1" applyBorder="1" applyAlignment="1"/>
    <xf numFmtId="0" fontId="0" fillId="8" borderId="1" xfId="0" applyFill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247649</xdr:colOff>
      <xdr:row>13</xdr:row>
      <xdr:rowOff>171450</xdr:rowOff>
    </xdr:from>
    <xdr:to>
      <xdr:col>3</xdr:col>
      <xdr:colOff>344676</xdr:colOff>
      <xdr:row>18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49" y="3117850"/>
          <a:ext cx="1709927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15</xdr:row>
      <xdr:rowOff>152400</xdr:rowOff>
    </xdr:from>
    <xdr:to>
      <xdr:col>8</xdr:col>
      <xdr:colOff>483015</xdr:colOff>
      <xdr:row>18</xdr:row>
      <xdr:rowOff>165129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3771900"/>
          <a:ext cx="8128415" cy="565179"/>
        </a:xfrm>
        <a:prstGeom prst="rect">
          <a:avLst/>
        </a:prstGeom>
      </xdr:spPr>
    </xdr:pic>
    <xdr:clientData/>
  </xdr:twoCellAnchor>
  <xdr:twoCellAnchor>
    <xdr:from>
      <xdr:col>1</xdr:col>
      <xdr:colOff>819150</xdr:colOff>
      <xdr:row>3</xdr:row>
      <xdr:rowOff>95250</xdr:rowOff>
    </xdr:from>
    <xdr:to>
      <xdr:col>1</xdr:col>
      <xdr:colOff>1041400</xdr:colOff>
      <xdr:row>7</xdr:row>
      <xdr:rowOff>114300</xdr:rowOff>
    </xdr:to>
    <xdr:sp macro="" textlink="">
      <xdr:nvSpPr>
        <xdr:cNvPr id="2" name="Arrow: Up 1">
          <a:extLst>
            <a:ext uri="{FF2B5EF4-FFF2-40B4-BE49-F238E27FC236}">
              <a16:creationId xmlns:a16="http://schemas.microsoft.com/office/drawing/2014/main" id="{5D4A096A-0EE8-8E89-10CD-382E98297356}"/>
            </a:ext>
          </a:extLst>
        </xdr:cNvPr>
        <xdr:cNvSpPr/>
      </xdr:nvSpPr>
      <xdr:spPr>
        <a:xfrm rot="10800000">
          <a:off x="1835150" y="831850"/>
          <a:ext cx="222250" cy="75565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615950</xdr:colOff>
      <xdr:row>3</xdr:row>
      <xdr:rowOff>95250</xdr:rowOff>
    </xdr:from>
    <xdr:to>
      <xdr:col>3</xdr:col>
      <xdr:colOff>838200</xdr:colOff>
      <xdr:row>7</xdr:row>
      <xdr:rowOff>114300</xdr:rowOff>
    </xdr:to>
    <xdr:sp macro="" textlink="">
      <xdr:nvSpPr>
        <xdr:cNvPr id="4" name="Arrow: Up 3">
          <a:extLst>
            <a:ext uri="{FF2B5EF4-FFF2-40B4-BE49-F238E27FC236}">
              <a16:creationId xmlns:a16="http://schemas.microsoft.com/office/drawing/2014/main" id="{6D33B414-C061-4731-B988-B599EEDD88BC}"/>
            </a:ext>
          </a:extLst>
        </xdr:cNvPr>
        <xdr:cNvSpPr/>
      </xdr:nvSpPr>
      <xdr:spPr>
        <a:xfrm rot="10800000">
          <a:off x="3727450" y="831850"/>
          <a:ext cx="222250" cy="75565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647700</xdr:colOff>
      <xdr:row>3</xdr:row>
      <xdr:rowOff>69850</xdr:rowOff>
    </xdr:from>
    <xdr:to>
      <xdr:col>2</xdr:col>
      <xdr:colOff>869950</xdr:colOff>
      <xdr:row>7</xdr:row>
      <xdr:rowOff>88900</xdr:rowOff>
    </xdr:to>
    <xdr:sp macro="" textlink="">
      <xdr:nvSpPr>
        <xdr:cNvPr id="5" name="Arrow: Up 4">
          <a:extLst>
            <a:ext uri="{FF2B5EF4-FFF2-40B4-BE49-F238E27FC236}">
              <a16:creationId xmlns:a16="http://schemas.microsoft.com/office/drawing/2014/main" id="{E6CCF68D-739D-45D1-96F1-74FBD7CBE072}"/>
            </a:ext>
          </a:extLst>
        </xdr:cNvPr>
        <xdr:cNvSpPr/>
      </xdr:nvSpPr>
      <xdr:spPr>
        <a:xfrm>
          <a:off x="2768600" y="806450"/>
          <a:ext cx="222250" cy="75565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25480</xdr:colOff>
      <xdr:row>7</xdr:row>
      <xdr:rowOff>107965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20750"/>
          <a:ext cx="1549480" cy="292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workbookViewId="0">
      <selection activeCell="G16" sqref="G16"/>
    </sheetView>
  </sheetViews>
  <sheetFormatPr defaultColWidth="10.90625" defaultRowHeight="14.5" x14ac:dyDescent="0.35"/>
  <cols>
    <col min="1" max="1" width="12" customWidth="1"/>
    <col min="2" max="4" width="11.54296875" bestFit="1" customWidth="1"/>
    <col min="6" max="6" width="11.453125" bestFit="1" customWidth="1"/>
    <col min="7" max="8" width="11.54296875" bestFit="1" customWidth="1"/>
    <col min="9" max="9" width="7.36328125" bestFit="1" customWidth="1"/>
    <col min="10" max="10" width="7.26953125" bestFit="1" customWidth="1"/>
    <col min="12" max="12" width="11.453125" bestFit="1" customWidth="1"/>
    <col min="13" max="13" width="13" customWidth="1"/>
    <col min="14" max="14" width="13.7265625" customWidth="1"/>
  </cols>
  <sheetData>
    <row r="1" spans="1:16" x14ac:dyDescent="0.35">
      <c r="A1" s="2" t="s">
        <v>24</v>
      </c>
    </row>
    <row r="3" spans="1:16" ht="29" x14ac:dyDescent="0.35">
      <c r="A3" s="12" t="s">
        <v>3</v>
      </c>
      <c r="B3" s="13" t="s">
        <v>0</v>
      </c>
      <c r="C3" s="13" t="s">
        <v>1</v>
      </c>
      <c r="D3" s="13" t="s">
        <v>2</v>
      </c>
      <c r="F3" s="4" t="s">
        <v>3</v>
      </c>
      <c r="G3" s="5" t="s">
        <v>0</v>
      </c>
      <c r="H3" s="5" t="s">
        <v>1</v>
      </c>
      <c r="I3" s="5" t="s">
        <v>29</v>
      </c>
      <c r="J3" s="5" t="s">
        <v>30</v>
      </c>
      <c r="L3" s="4" t="s">
        <v>3</v>
      </c>
      <c r="M3" s="32" t="s">
        <v>25</v>
      </c>
      <c r="N3" s="32" t="s">
        <v>26</v>
      </c>
      <c r="O3" s="5" t="s">
        <v>27</v>
      </c>
      <c r="P3" s="5" t="s">
        <v>28</v>
      </c>
    </row>
    <row r="4" spans="1:16" x14ac:dyDescent="0.35">
      <c r="A4" s="14">
        <v>2016</v>
      </c>
      <c r="B4" s="14">
        <v>8</v>
      </c>
      <c r="C4" s="14">
        <v>16</v>
      </c>
      <c r="D4" s="14">
        <f>+(50%*B4)+(50%*C4)</f>
        <v>12</v>
      </c>
      <c r="F4">
        <v>2016</v>
      </c>
      <c r="G4">
        <v>8</v>
      </c>
      <c r="H4">
        <v>16</v>
      </c>
      <c r="I4" s="9">
        <f>(G4-G$10)^2</f>
        <v>16</v>
      </c>
      <c r="J4" s="9">
        <f>(H4-H$10)^2</f>
        <v>16</v>
      </c>
      <c r="L4">
        <v>2016</v>
      </c>
      <c r="M4" s="7">
        <v>0.156</v>
      </c>
      <c r="N4" s="7">
        <v>8.4000000000000005E-2</v>
      </c>
      <c r="O4" s="31">
        <f>(M4-M$10)^2</f>
        <v>3.599999999999973E-5</v>
      </c>
      <c r="P4" s="31">
        <f>(N4-N$10)^2</f>
        <v>4.3559999999999988E-3</v>
      </c>
    </row>
    <row r="5" spans="1:16" x14ac:dyDescent="0.35">
      <c r="A5" s="14">
        <v>2017</v>
      </c>
      <c r="B5" s="14">
        <v>10</v>
      </c>
      <c r="C5" s="14">
        <v>14</v>
      </c>
      <c r="D5" s="14">
        <f t="shared" ref="D5:D8" si="0">+(50%*B5)+(50%*C5)</f>
        <v>12</v>
      </c>
      <c r="F5">
        <v>2017</v>
      </c>
      <c r="G5">
        <v>10</v>
      </c>
      <c r="H5">
        <v>14</v>
      </c>
      <c r="I5" s="9">
        <f>(G5-G$10)^2</f>
        <v>4</v>
      </c>
      <c r="J5" s="9">
        <f t="shared" ref="J5:J8" si="1">(H5-H$10)^2</f>
        <v>4</v>
      </c>
      <c r="L5">
        <v>2017</v>
      </c>
      <c r="M5" s="7">
        <v>0.127</v>
      </c>
      <c r="N5" s="7">
        <v>0.129</v>
      </c>
      <c r="O5" s="31">
        <f>(M5-M$10)^2</f>
        <v>5.2900000000000093E-4</v>
      </c>
      <c r="P5" s="31">
        <f t="shared" ref="P5:P9" si="2">(N5-N$10)^2</f>
        <v>4.4099999999999961E-4</v>
      </c>
    </row>
    <row r="6" spans="1:16" x14ac:dyDescent="0.35">
      <c r="A6" s="14">
        <v>2018</v>
      </c>
      <c r="B6" s="14">
        <v>12</v>
      </c>
      <c r="C6" s="14">
        <v>12</v>
      </c>
      <c r="D6" s="14">
        <f t="shared" si="0"/>
        <v>12</v>
      </c>
      <c r="F6">
        <v>2018</v>
      </c>
      <c r="G6">
        <v>12</v>
      </c>
      <c r="H6">
        <v>12</v>
      </c>
      <c r="I6" s="9">
        <f>(G6-G$10)^2</f>
        <v>0</v>
      </c>
      <c r="J6" s="9">
        <f t="shared" si="1"/>
        <v>0</v>
      </c>
      <c r="L6">
        <v>2018</v>
      </c>
      <c r="M6" s="7">
        <v>0.153</v>
      </c>
      <c r="N6" s="7">
        <v>0.19600000000000001</v>
      </c>
      <c r="O6" s="31">
        <f>(M6-M$10)^2</f>
        <v>8.9999999999998495E-6</v>
      </c>
      <c r="P6" s="31">
        <f t="shared" si="2"/>
        <v>2.1160000000000011E-3</v>
      </c>
    </row>
    <row r="7" spans="1:16" x14ac:dyDescent="0.35">
      <c r="A7" s="14">
        <v>2019</v>
      </c>
      <c r="B7" s="14">
        <v>14</v>
      </c>
      <c r="C7" s="14">
        <v>10</v>
      </c>
      <c r="D7" s="14">
        <f t="shared" si="0"/>
        <v>12</v>
      </c>
      <c r="F7">
        <v>2019</v>
      </c>
      <c r="G7">
        <v>14</v>
      </c>
      <c r="H7">
        <v>10</v>
      </c>
      <c r="I7" s="9">
        <f t="shared" ref="I7" si="3">(G7-G$10)^2</f>
        <v>4</v>
      </c>
      <c r="J7" s="9">
        <f t="shared" si="1"/>
        <v>4</v>
      </c>
      <c r="L7">
        <v>2019</v>
      </c>
      <c r="M7" s="7">
        <v>0.16200000000000001</v>
      </c>
      <c r="N7" s="7">
        <v>0.17499999999999999</v>
      </c>
      <c r="O7" s="31">
        <f>(M7-M$10)^2</f>
        <v>1.439999999999996E-4</v>
      </c>
      <c r="P7" s="31">
        <f t="shared" si="2"/>
        <v>6.2499999999999969E-4</v>
      </c>
    </row>
    <row r="8" spans="1:16" x14ac:dyDescent="0.35">
      <c r="A8" s="14">
        <v>2020</v>
      </c>
      <c r="B8" s="14">
        <v>16</v>
      </c>
      <c r="C8" s="14">
        <v>8</v>
      </c>
      <c r="D8" s="14">
        <f t="shared" si="0"/>
        <v>12</v>
      </c>
      <c r="F8">
        <v>2020</v>
      </c>
      <c r="G8">
        <v>16</v>
      </c>
      <c r="H8">
        <v>8</v>
      </c>
      <c r="I8" s="9">
        <f>(G8-G$10)^2</f>
        <v>16</v>
      </c>
      <c r="J8" s="9">
        <f t="shared" si="1"/>
        <v>16</v>
      </c>
      <c r="L8">
        <v>2020</v>
      </c>
      <c r="M8" s="7">
        <v>0.16500000000000001</v>
      </c>
      <c r="N8" s="7">
        <v>0.10300000000000001</v>
      </c>
      <c r="O8" s="31">
        <f>(M8-M$10)^2</f>
        <v>2.2499999999999956E-4</v>
      </c>
      <c r="P8" s="31">
        <f t="shared" si="2"/>
        <v>2.2089999999999987E-3</v>
      </c>
    </row>
    <row r="9" spans="1:16" x14ac:dyDescent="0.35">
      <c r="I9" s="9"/>
      <c r="J9" s="9"/>
      <c r="L9">
        <v>2021</v>
      </c>
      <c r="M9" s="7">
        <v>0.13699999999999998</v>
      </c>
      <c r="N9" s="7">
        <v>0.21299999999999999</v>
      </c>
      <c r="O9" s="31">
        <f>(M9-M$10)^2</f>
        <v>1.6900000000000102E-4</v>
      </c>
      <c r="P9" s="31">
        <f t="shared" si="2"/>
        <v>3.9690000000000003E-3</v>
      </c>
    </row>
    <row r="10" spans="1:16" ht="29" x14ac:dyDescent="0.35">
      <c r="A10" s="1" t="s">
        <v>4</v>
      </c>
      <c r="B10">
        <f>AVERAGE(B4:B8)</f>
        <v>12</v>
      </c>
      <c r="C10">
        <f>AVERAGE(C4:C8)</f>
        <v>12</v>
      </c>
      <c r="D10">
        <f>AVERAGE(D4:D8)</f>
        <v>12</v>
      </c>
      <c r="E10" t="s">
        <v>6</v>
      </c>
      <c r="F10" s="1" t="s">
        <v>4</v>
      </c>
      <c r="G10">
        <f>AVERAGE(G4:G9)</f>
        <v>12</v>
      </c>
      <c r="H10">
        <f>AVERAGE(H4:H9)</f>
        <v>12</v>
      </c>
      <c r="I10" s="9">
        <f>SUM(I4:I9)</f>
        <v>40</v>
      </c>
      <c r="J10" s="9">
        <f>SUM(J4:J9)</f>
        <v>40</v>
      </c>
      <c r="L10" s="1" t="s">
        <v>4</v>
      </c>
      <c r="M10" s="35">
        <f>AVERAGE(M4:M9)</f>
        <v>0.15000000000000002</v>
      </c>
      <c r="N10" s="35">
        <f>AVERAGE(N4:N9)</f>
        <v>0.15</v>
      </c>
      <c r="O10" s="31">
        <f>SUM(O4:O9)</f>
        <v>1.1120000000000006E-3</v>
      </c>
      <c r="P10" s="31">
        <f>SUM(P4:P9)</f>
        <v>1.3715999999999997E-2</v>
      </c>
    </row>
    <row r="11" spans="1:16" x14ac:dyDescent="0.35">
      <c r="N11" s="11"/>
    </row>
    <row r="12" spans="1:16" ht="29" x14ac:dyDescent="0.35">
      <c r="A12" s="3" t="s">
        <v>5</v>
      </c>
      <c r="B12" s="15">
        <f>+(((B4-$B$10)^2+(B5-$B$10)^2+(B6-$B$10)^2+(B7-$B$10)^2+(B8-$B$10)^2)/(5-1))^(1/2)</f>
        <v>3.1622776601683795</v>
      </c>
      <c r="C12" s="15">
        <f>+(((C4-$C$10)^2+(C5-$C$10)^2+(C6-$C$10)^2+(C7-$C$10)^2+(C8-$C$10)^2)/(5-1))^(1/2)</f>
        <v>3.1622776601683795</v>
      </c>
      <c r="D12" s="16">
        <f>+(((D4-$D$10)^2+(D5-$D$10)^2+(D6-$D$10)^2+(D7-$D$10)^2+(D8-$D$10)^2)/(5-1))^(1/2)</f>
        <v>0</v>
      </c>
      <c r="E12" t="s">
        <v>6</v>
      </c>
      <c r="I12" s="6">
        <f>+SQRT(I10/(5-1))</f>
        <v>3.1622776601683795</v>
      </c>
      <c r="J12" s="6">
        <f>+SQRT(J10/(5-1))</f>
        <v>3.1622776601683795</v>
      </c>
      <c r="L12" s="1" t="s">
        <v>35</v>
      </c>
      <c r="M12" s="6"/>
      <c r="N12" s="6"/>
      <c r="O12" s="30">
        <f>+SQRT(O10/(6-1))</f>
        <v>1.4913081505845803E-2</v>
      </c>
      <c r="P12" s="33">
        <f>+SQRT(P10/(6-1))</f>
        <v>5.2375566822708462E-2</v>
      </c>
    </row>
    <row r="13" spans="1:16" x14ac:dyDescent="0.35">
      <c r="A13" t="s">
        <v>34</v>
      </c>
      <c r="B13" s="6">
        <f>+B12/B10</f>
        <v>0.26352313834736496</v>
      </c>
      <c r="C13" s="6">
        <f>+C12/C10</f>
        <v>0.26352313834736496</v>
      </c>
      <c r="L13" t="s">
        <v>34</v>
      </c>
      <c r="M13" s="6"/>
      <c r="N13" s="6"/>
      <c r="O13" s="29">
        <f>+O12/M10</f>
        <v>9.9420543372305339E-2</v>
      </c>
      <c r="P13" s="34">
        <f>+P12/N10</f>
        <v>0.34917044548472309</v>
      </c>
    </row>
    <row r="18" spans="3:16" x14ac:dyDescent="0.35">
      <c r="L18" t="s">
        <v>33</v>
      </c>
      <c r="O18" t="s">
        <v>37</v>
      </c>
      <c r="P18" t="s">
        <v>38</v>
      </c>
    </row>
    <row r="19" spans="3:16" x14ac:dyDescent="0.35">
      <c r="L19" t="s">
        <v>31</v>
      </c>
      <c r="O19" s="10">
        <v>0.12</v>
      </c>
      <c r="P19" s="10">
        <v>0.2</v>
      </c>
    </row>
    <row r="20" spans="3:16" x14ac:dyDescent="0.35">
      <c r="L20" t="s">
        <v>32</v>
      </c>
      <c r="O20" s="36">
        <v>0.09</v>
      </c>
      <c r="P20" s="36">
        <v>0.1</v>
      </c>
    </row>
    <row r="21" spans="3:16" x14ac:dyDescent="0.35">
      <c r="C21" s="6"/>
      <c r="D21" s="6"/>
      <c r="L21" t="s">
        <v>36</v>
      </c>
      <c r="O21" s="7">
        <f>+O20/O19</f>
        <v>0.75</v>
      </c>
      <c r="P21" s="7">
        <f>+P20/P19</f>
        <v>0.5</v>
      </c>
    </row>
    <row r="24" spans="3:16" x14ac:dyDescent="0.35">
      <c r="L24" s="10"/>
    </row>
    <row r="25" spans="3:16" x14ac:dyDescent="0.35">
      <c r="L25" s="1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8"/>
  <sheetViews>
    <sheetView tabSelected="1" topLeftCell="A3" workbookViewId="0">
      <selection activeCell="D22" sqref="D22"/>
    </sheetView>
  </sheetViews>
  <sheetFormatPr defaultColWidth="10.90625" defaultRowHeight="14.5" x14ac:dyDescent="0.35"/>
  <cols>
    <col min="1" max="1" width="14.54296875" customWidth="1"/>
    <col min="2" max="2" width="15.81640625" customWidth="1"/>
    <col min="3" max="3" width="14.1796875" customWidth="1"/>
    <col min="4" max="4" width="13.1796875" customWidth="1"/>
    <col min="5" max="5" width="15.54296875" customWidth="1"/>
    <col min="6" max="6" width="16" customWidth="1"/>
  </cols>
  <sheetData>
    <row r="2" spans="1:6" x14ac:dyDescent="0.35">
      <c r="A2" s="2" t="s">
        <v>23</v>
      </c>
    </row>
    <row r="3" spans="1:6" ht="29" x14ac:dyDescent="0.35">
      <c r="A3" s="12" t="s">
        <v>7</v>
      </c>
      <c r="B3" s="17" t="s">
        <v>0</v>
      </c>
      <c r="C3" s="17" t="s">
        <v>1</v>
      </c>
      <c r="D3" s="17" t="s">
        <v>8</v>
      </c>
      <c r="E3" s="22" t="s">
        <v>9</v>
      </c>
      <c r="F3" s="25" t="s">
        <v>10</v>
      </c>
    </row>
    <row r="4" spans="1:6" x14ac:dyDescent="0.35">
      <c r="A4" s="14">
        <v>2016</v>
      </c>
      <c r="B4" s="28">
        <v>8</v>
      </c>
      <c r="C4" s="21">
        <v>16</v>
      </c>
      <c r="D4" s="28">
        <v>8</v>
      </c>
      <c r="E4" s="23">
        <f>+(50%*B4+50%*C4)</f>
        <v>12</v>
      </c>
      <c r="F4" s="26">
        <f>+(50%*B4+50%*D4)</f>
        <v>8</v>
      </c>
    </row>
    <row r="5" spans="1:6" x14ac:dyDescent="0.35">
      <c r="A5" s="14">
        <v>2017</v>
      </c>
      <c r="B5" s="28">
        <v>10</v>
      </c>
      <c r="C5" s="21">
        <v>14</v>
      </c>
      <c r="D5" s="28">
        <v>10</v>
      </c>
      <c r="E5" s="23">
        <f t="shared" ref="E5:E8" si="0">+(50%*B5+50%*C5)</f>
        <v>12</v>
      </c>
      <c r="F5" s="26">
        <f t="shared" ref="F5:F8" si="1">+(50%*B5+50%*D5)</f>
        <v>10</v>
      </c>
    </row>
    <row r="6" spans="1:6" x14ac:dyDescent="0.35">
      <c r="A6" s="14">
        <v>2018</v>
      </c>
      <c r="B6" s="28">
        <v>12</v>
      </c>
      <c r="C6" s="21">
        <v>12</v>
      </c>
      <c r="D6" s="28">
        <v>12</v>
      </c>
      <c r="E6" s="23">
        <f t="shared" si="0"/>
        <v>12</v>
      </c>
      <c r="F6" s="26">
        <f t="shared" si="1"/>
        <v>12</v>
      </c>
    </row>
    <row r="7" spans="1:6" x14ac:dyDescent="0.35">
      <c r="A7" s="14">
        <v>2019</v>
      </c>
      <c r="B7" s="28">
        <v>14</v>
      </c>
      <c r="C7" s="21">
        <v>10</v>
      </c>
      <c r="D7" s="28">
        <v>14</v>
      </c>
      <c r="E7" s="23">
        <f t="shared" si="0"/>
        <v>12</v>
      </c>
      <c r="F7" s="26">
        <f t="shared" si="1"/>
        <v>14</v>
      </c>
    </row>
    <row r="8" spans="1:6" x14ac:dyDescent="0.35">
      <c r="A8" s="14">
        <v>2020</v>
      </c>
      <c r="B8" s="28">
        <v>16</v>
      </c>
      <c r="C8" s="21">
        <v>8</v>
      </c>
      <c r="D8" s="28">
        <v>16</v>
      </c>
      <c r="E8" s="23">
        <f t="shared" si="0"/>
        <v>12</v>
      </c>
      <c r="F8" s="26">
        <f t="shared" si="1"/>
        <v>16</v>
      </c>
    </row>
    <row r="9" spans="1:6" x14ac:dyDescent="0.35">
      <c r="E9" s="23"/>
      <c r="F9" s="26"/>
    </row>
    <row r="10" spans="1:6" ht="29" x14ac:dyDescent="0.35">
      <c r="A10" s="3" t="s">
        <v>11</v>
      </c>
      <c r="B10" s="18">
        <f>AVERAGE(B4:B9)</f>
        <v>12</v>
      </c>
      <c r="C10" s="18">
        <f>AVERAGE(C4:C9)</f>
        <v>12</v>
      </c>
      <c r="D10" s="18">
        <f>AVERAGE(D4:D9)</f>
        <v>12</v>
      </c>
      <c r="E10" s="24">
        <f>AVERAGE(E4:E9)</f>
        <v>12</v>
      </c>
      <c r="F10" s="27">
        <f>AVERAGE(F4:F9)</f>
        <v>12</v>
      </c>
    </row>
    <row r="11" spans="1:6" x14ac:dyDescent="0.35">
      <c r="E11" s="23"/>
      <c r="F11" s="26"/>
    </row>
    <row r="12" spans="1:6" ht="29" x14ac:dyDescent="0.35">
      <c r="A12" s="19" t="s">
        <v>12</v>
      </c>
      <c r="B12" s="20">
        <f>+(((B4-$B$10)^2+(B5-$B$10)^2+(B6-$B$10)^2+(B7-$B$10)^2+(B8-$B$10)^2)/(5-1))^(1/2)</f>
        <v>3.1622776601683795</v>
      </c>
      <c r="C12" s="20">
        <f>+(((C4-$C$10)^2+(C5-$C$10)^2+(C6-$C$10)^2+(C7-$C$10)^2+(C8-$C$10)^2)/(5-1))^(1/2)</f>
        <v>3.1622776601683795</v>
      </c>
      <c r="D12" s="20">
        <f>+(((D4-$D$10)^2+(D5-$D$10)^2+(D6-$D$10)^2+(D7-$D$10)^2+(D8-$D$10)^2)/(5-1))^(1/2)</f>
        <v>3.1622776601683795</v>
      </c>
      <c r="E12" s="37">
        <f>+(((E4-$E$10)^2+(E5-$E$10)^2+(E6-$E$10)^2+(E7-$E$10)^2+(E8-$E$10)^2)/(5-1))^(1/2)</f>
        <v>0</v>
      </c>
      <c r="F12" s="38">
        <f>+(((F4-$F$10)^2+(F5-$F$10)^2+(F6-$F$10)^2+(F7-$F$10)^2+(F8-$F$10)^2)/(5-1))^(1/2)</f>
        <v>3.1622776601683795</v>
      </c>
    </row>
    <row r="14" spans="1:6" ht="29" x14ac:dyDescent="0.35">
      <c r="D14" s="1" t="s">
        <v>12</v>
      </c>
      <c r="E14" s="6">
        <f>(50%^2*B12^2+50%^2*C12^2+2*50%*50%*-1*B12*C12)^(1/2)</f>
        <v>0</v>
      </c>
      <c r="F14" s="6">
        <f>(50%^2*B12^2+50%^2*D12^2+2*50%*50%*1*B12*D12)^(1/2)</f>
        <v>3.1622776601683795</v>
      </c>
    </row>
    <row r="15" spans="1:6" x14ac:dyDescent="0.35">
      <c r="D15" t="s">
        <v>34</v>
      </c>
      <c r="E15" s="6">
        <f>E14/E10</f>
        <v>0</v>
      </c>
      <c r="F15" s="6">
        <f>F14/F10</f>
        <v>0.26352313834736496</v>
      </c>
    </row>
    <row r="21" spans="1:5" x14ac:dyDescent="0.35">
      <c r="B21" s="39" t="s">
        <v>43</v>
      </c>
      <c r="C21" s="39" t="s">
        <v>44</v>
      </c>
      <c r="D21" s="39" t="s">
        <v>45</v>
      </c>
    </row>
    <row r="22" spans="1:5" x14ac:dyDescent="0.35">
      <c r="A22" s="2" t="s">
        <v>42</v>
      </c>
      <c r="B22" s="4">
        <f>+CORREL(B4:B8,C4:C8)</f>
        <v>-0.99999999999999978</v>
      </c>
      <c r="C22" s="4">
        <f>+CORREL(B4:B8,D4:D8)</f>
        <v>0.99999999999999978</v>
      </c>
      <c r="D22" s="4">
        <f>+CORREL(C4:C8,D4:D8)</f>
        <v>-0.99999999999999978</v>
      </c>
    </row>
    <row r="24" spans="1:5" ht="15" thickBot="1" x14ac:dyDescent="0.4">
      <c r="A24" s="2" t="s">
        <v>46</v>
      </c>
    </row>
    <row r="25" spans="1:5" x14ac:dyDescent="0.35">
      <c r="B25" s="42"/>
      <c r="C25" s="42" t="s">
        <v>39</v>
      </c>
      <c r="D25" s="42" t="s">
        <v>40</v>
      </c>
      <c r="E25" s="42" t="s">
        <v>41</v>
      </c>
    </row>
    <row r="26" spans="1:5" x14ac:dyDescent="0.35">
      <c r="B26" s="40" t="s">
        <v>39</v>
      </c>
      <c r="C26" s="43">
        <v>1</v>
      </c>
      <c r="D26" s="40"/>
      <c r="E26" s="40"/>
    </row>
    <row r="27" spans="1:5" x14ac:dyDescent="0.35">
      <c r="B27" s="40" t="s">
        <v>40</v>
      </c>
      <c r="C27" s="45">
        <v>-0.99999999999999978</v>
      </c>
      <c r="D27" s="43">
        <v>1</v>
      </c>
      <c r="E27" s="40"/>
    </row>
    <row r="28" spans="1:5" ht="15" thickBot="1" x14ac:dyDescent="0.4">
      <c r="B28" s="41" t="s">
        <v>41</v>
      </c>
      <c r="C28" s="46">
        <v>0.99999999999999978</v>
      </c>
      <c r="D28" s="47">
        <v>-0.99999999999999978</v>
      </c>
      <c r="E28" s="44"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zoomScale="120" zoomScaleNormal="120" workbookViewId="0">
      <selection activeCell="D14" sqref="D14"/>
    </sheetView>
  </sheetViews>
  <sheetFormatPr defaultColWidth="10.90625" defaultRowHeight="14.5" x14ac:dyDescent="0.35"/>
  <sheetData>
    <row r="1" spans="1:5" x14ac:dyDescent="0.35">
      <c r="A1" s="2" t="s">
        <v>22</v>
      </c>
    </row>
    <row r="2" spans="1:5" x14ac:dyDescent="0.35">
      <c r="A2" s="2"/>
    </row>
    <row r="3" spans="1:5" x14ac:dyDescent="0.35">
      <c r="A3" t="s">
        <v>13</v>
      </c>
      <c r="B3">
        <v>1.25</v>
      </c>
      <c r="C3" t="s">
        <v>19</v>
      </c>
    </row>
    <row r="4" spans="1:5" x14ac:dyDescent="0.35">
      <c r="A4" t="s">
        <v>14</v>
      </c>
      <c r="B4">
        <v>6</v>
      </c>
      <c r="C4" t="s">
        <v>21</v>
      </c>
    </row>
    <row r="5" spans="1:5" x14ac:dyDescent="0.35">
      <c r="A5" t="s">
        <v>15</v>
      </c>
      <c r="B5">
        <v>10</v>
      </c>
      <c r="C5" t="s">
        <v>20</v>
      </c>
    </row>
    <row r="7" spans="1:5" x14ac:dyDescent="0.35">
      <c r="C7" t="s">
        <v>16</v>
      </c>
      <c r="D7">
        <f>+B4+(B3*(B5-B4))</f>
        <v>11</v>
      </c>
      <c r="E7" s="7" t="s">
        <v>6</v>
      </c>
    </row>
    <row r="10" spans="1:5" x14ac:dyDescent="0.35">
      <c r="A10" s="8" t="s">
        <v>17</v>
      </c>
      <c r="B10">
        <v>1</v>
      </c>
      <c r="D10">
        <f>+B4+(B10*(B5-B4))</f>
        <v>10</v>
      </c>
      <c r="E10" t="s">
        <v>6</v>
      </c>
    </row>
    <row r="12" spans="1:5" x14ac:dyDescent="0.35">
      <c r="A12" s="8" t="s">
        <v>18</v>
      </c>
      <c r="B12">
        <v>1.75</v>
      </c>
      <c r="D12">
        <f>+B4+(B12*(B5-B4))</f>
        <v>13</v>
      </c>
      <c r="E12" t="s">
        <v>6</v>
      </c>
    </row>
    <row r="14" spans="1:5" x14ac:dyDescent="0.35">
      <c r="A14" s="8" t="s">
        <v>18</v>
      </c>
      <c r="B14">
        <v>0.5</v>
      </c>
      <c r="D14">
        <f>+B4+(B14*(B5-B4))</f>
        <v>8</v>
      </c>
      <c r="E14" t="s">
        <v>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Desviación Estándar</vt:lpstr>
      <vt:lpstr>Correlación</vt:lpstr>
      <vt:lpstr>CAPM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YEPEZ URBANO DANIEL GERARDO</dc:creator>
  <cp:lastModifiedBy>REINOSO GUAYAQUIL CARLOS AUGUSTO</cp:lastModifiedBy>
  <dcterms:created xsi:type="dcterms:W3CDTF">2022-10-31T16:43:19Z</dcterms:created>
  <dcterms:modified xsi:type="dcterms:W3CDTF">2025-06-27T23:47:58Z</dcterms:modified>
</cp:coreProperties>
</file>