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RCHIVOS DESKTOP\PUCE\MAESTRIAS VIRTUALES\MAESTRIA FINANZAS\2022 - SEPTIEMBRE - INICIO MAESTRÍA\6. SÍLABOS\MODULOS CONTABILIDAD\8. MÓDULO 8\MÓDULO 8\"/>
    </mc:Choice>
  </mc:AlternateContent>
  <bookViews>
    <workbookView xWindow="0" yWindow="0" windowWidth="14370" windowHeight="7425"/>
  </bookViews>
  <sheets>
    <sheet name="Resumen del escenario" sheetId="2" r:id="rId1"/>
    <sheet name="Tabla dinámica del escenario" sheetId="3" r:id="rId2"/>
    <sheet name="Hoja1" sheetId="1" r:id="rId3"/>
    <sheet name="SOLVER" sheetId="4" r:id="rId4"/>
    <sheet name="SOLVER (2)" sheetId="5" r:id="rId5"/>
  </sheets>
  <definedNames>
    <definedName name="solver_adj" localSheetId="3" hidden="1">SOLVER!$C$36:$E$36</definedName>
    <definedName name="solver_adj" localSheetId="4" hidden="1">'SOLVER (2)'!$C$35:$E$35</definedName>
    <definedName name="solver_cvg" localSheetId="3" hidden="1">0.0001</definedName>
    <definedName name="solver_cvg" localSheetId="4" hidden="1">0.0001</definedName>
    <definedName name="solver_drv" localSheetId="3" hidden="1">1</definedName>
    <definedName name="solver_drv" localSheetId="4" hidden="1">1</definedName>
    <definedName name="solver_eng" localSheetId="3" hidden="1">2</definedName>
    <definedName name="solver_eng" localSheetId="4" hidden="1">2</definedName>
    <definedName name="solver_est" localSheetId="3" hidden="1">1</definedName>
    <definedName name="solver_est" localSheetId="4" hidden="1">1</definedName>
    <definedName name="solver_itr" localSheetId="3" hidden="1">2147483647</definedName>
    <definedName name="solver_itr" localSheetId="4" hidden="1">2147483647</definedName>
    <definedName name="solver_lhs1" localSheetId="3" hidden="1">SOLVER!$C$34:$E$34</definedName>
    <definedName name="solver_lhs1" localSheetId="4" hidden="1">'SOLVER (2)'!$C$33:$E$33</definedName>
    <definedName name="solver_lhs2" localSheetId="3" hidden="1">SOLVER!$C$36:$E$36</definedName>
    <definedName name="solver_lhs2" localSheetId="4" hidden="1">'SOLVER (2)'!$C$35:$E$35</definedName>
    <definedName name="solver_lhs3" localSheetId="3" hidden="1">SOLVER!$F$36</definedName>
    <definedName name="solver_lhs3" localSheetId="4" hidden="1">'SOLVER (2)'!$F$35</definedName>
    <definedName name="solver_mip" localSheetId="3" hidden="1">2147483647</definedName>
    <definedName name="solver_mip" localSheetId="4" hidden="1">2147483647</definedName>
    <definedName name="solver_mni" localSheetId="3" hidden="1">30</definedName>
    <definedName name="solver_mni" localSheetId="4" hidden="1">30</definedName>
    <definedName name="solver_mrt" localSheetId="3" hidden="1">0.075</definedName>
    <definedName name="solver_mrt" localSheetId="4" hidden="1">0.075</definedName>
    <definedName name="solver_msl" localSheetId="3" hidden="1">2</definedName>
    <definedName name="solver_msl" localSheetId="4" hidden="1">2</definedName>
    <definedName name="solver_neg" localSheetId="3" hidden="1">1</definedName>
    <definedName name="solver_neg" localSheetId="4" hidden="1">1</definedName>
    <definedName name="solver_nod" localSheetId="3" hidden="1">2147483647</definedName>
    <definedName name="solver_nod" localSheetId="4" hidden="1">2147483647</definedName>
    <definedName name="solver_num" localSheetId="3" hidden="1">3</definedName>
    <definedName name="solver_num" localSheetId="4" hidden="1">3</definedName>
    <definedName name="solver_nwt" localSheetId="3" hidden="1">1</definedName>
    <definedName name="solver_nwt" localSheetId="4" hidden="1">1</definedName>
    <definedName name="solver_opt" localSheetId="3" hidden="1">SOLVER!$F$38</definedName>
    <definedName name="solver_opt" localSheetId="4" hidden="1">'SOLVER (2)'!$F$37</definedName>
    <definedName name="solver_pre" localSheetId="3" hidden="1">0.000001</definedName>
    <definedName name="solver_pre" localSheetId="4" hidden="1">0.000001</definedName>
    <definedName name="solver_rbv" localSheetId="3" hidden="1">1</definedName>
    <definedName name="solver_rbv" localSheetId="4" hidden="1">1</definedName>
    <definedName name="solver_rel1" localSheetId="3" hidden="1">3</definedName>
    <definedName name="solver_rel1" localSheetId="4" hidden="1">3</definedName>
    <definedName name="solver_rel2" localSheetId="3" hidden="1">1</definedName>
    <definedName name="solver_rel2" localSheetId="4" hidden="1">1</definedName>
    <definedName name="solver_rel3" localSheetId="3" hidden="1">2</definedName>
    <definedName name="solver_rel3" localSheetId="4" hidden="1">2</definedName>
    <definedName name="solver_rhs1" localSheetId="3" hidden="1">0</definedName>
    <definedName name="solver_rhs1" localSheetId="4" hidden="1">0</definedName>
    <definedName name="solver_rhs2" localSheetId="3" hidden="1">SOLVER!$C$29:$E$29</definedName>
    <definedName name="solver_rhs2" localSheetId="4" hidden="1">'SOLVER (2)'!$C$29:$E$29</definedName>
    <definedName name="solver_rhs3" localSheetId="3" hidden="1">SOLVER!$C$26</definedName>
    <definedName name="solver_rhs3" localSheetId="4" hidden="1">'SOLVER (2)'!$C$26</definedName>
    <definedName name="solver_rlx" localSheetId="3" hidden="1">2</definedName>
    <definedName name="solver_rlx" localSheetId="4" hidden="1">2</definedName>
    <definedName name="solver_rsd" localSheetId="3" hidden="1">0</definedName>
    <definedName name="solver_rsd" localSheetId="4" hidden="1">0</definedName>
    <definedName name="solver_scl" localSheetId="3" hidden="1">1</definedName>
    <definedName name="solver_scl" localSheetId="4" hidden="1">1</definedName>
    <definedName name="solver_sho" localSheetId="3" hidden="1">2</definedName>
    <definedName name="solver_sho" localSheetId="4" hidden="1">2</definedName>
    <definedName name="solver_ssz" localSheetId="3" hidden="1">100</definedName>
    <definedName name="solver_ssz" localSheetId="4" hidden="1">100</definedName>
    <definedName name="solver_tim" localSheetId="3" hidden="1">2147483647</definedName>
    <definedName name="solver_tim" localSheetId="4" hidden="1">2147483647</definedName>
    <definedName name="solver_tol" localSheetId="3" hidden="1">0.01</definedName>
    <definedName name="solver_tol" localSheetId="4" hidden="1">0.01</definedName>
    <definedName name="solver_typ" localSheetId="3" hidden="1">3</definedName>
    <definedName name="solver_typ" localSheetId="4" hidden="1">3</definedName>
    <definedName name="solver_val" localSheetId="3" hidden="1">60000</definedName>
    <definedName name="solver_val" localSheetId="4" hidden="1">16500</definedName>
    <definedName name="solver_ver" localSheetId="3" hidden="1">3</definedName>
    <definedName name="solver_ver" localSheetId="4" hidden="1">3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5" l="1"/>
  <c r="H37" i="5"/>
  <c r="D21" i="5"/>
  <c r="D20" i="5"/>
  <c r="E31" i="5"/>
  <c r="D31" i="5"/>
  <c r="C31" i="5"/>
  <c r="C37" i="5" s="1"/>
  <c r="E30" i="5"/>
  <c r="E37" i="5" s="1"/>
  <c r="D30" i="5"/>
  <c r="C30" i="5"/>
  <c r="E29" i="5"/>
  <c r="E33" i="5" s="1"/>
  <c r="D29" i="5"/>
  <c r="D33" i="5" s="1"/>
  <c r="C29" i="5"/>
  <c r="C33" i="5" s="1"/>
  <c r="F35" i="5"/>
  <c r="C26" i="5"/>
  <c r="B14" i="5"/>
  <c r="C11" i="5"/>
  <c r="C14" i="5" s="1"/>
  <c r="E3" i="5"/>
  <c r="E4" i="5" s="1"/>
  <c r="E10" i="5" s="1"/>
  <c r="F2" i="5"/>
  <c r="D38" i="4"/>
  <c r="E38" i="4"/>
  <c r="C38" i="4"/>
  <c r="F36" i="4"/>
  <c r="D34" i="4"/>
  <c r="E34" i="4"/>
  <c r="C34" i="4"/>
  <c r="C26" i="4"/>
  <c r="D14" i="4"/>
  <c r="C14" i="4"/>
  <c r="B14" i="4"/>
  <c r="D11" i="4"/>
  <c r="C11" i="4"/>
  <c r="B10" i="4"/>
  <c r="C10" i="4"/>
  <c r="D10" i="4"/>
  <c r="E10" i="4"/>
  <c r="F2" i="4"/>
  <c r="E9" i="4"/>
  <c r="B9" i="4" s="1"/>
  <c r="B4" i="4"/>
  <c r="C4" i="4"/>
  <c r="D4" i="4"/>
  <c r="E4" i="4"/>
  <c r="E3" i="4"/>
  <c r="B5" i="1"/>
  <c r="D37" i="5" l="1"/>
  <c r="F37" i="5" s="1"/>
  <c r="D4" i="5"/>
  <c r="D10" i="5" s="1"/>
  <c r="D9" i="5" s="1"/>
  <c r="B4" i="5"/>
  <c r="B10" i="5" s="1"/>
  <c r="B9" i="5" s="1"/>
  <c r="C4" i="5"/>
  <c r="C10" i="5" s="1"/>
  <c r="C9" i="5" s="1"/>
  <c r="D11" i="5"/>
  <c r="D14" i="5" s="1"/>
  <c r="F38" i="4"/>
  <c r="C9" i="4"/>
  <c r="D9" i="4"/>
</calcChain>
</file>

<file path=xl/sharedStrings.xml><?xml version="1.0" encoding="utf-8"?>
<sst xmlns="http://schemas.openxmlformats.org/spreadsheetml/2006/main" count="88" uniqueCount="42">
  <si>
    <t>Préstamo</t>
  </si>
  <si>
    <t>Tasa Anual</t>
  </si>
  <si>
    <t>Meses de Plazo</t>
  </si>
  <si>
    <t>Cuota mensual</t>
  </si>
  <si>
    <t>$B$5</t>
  </si>
  <si>
    <t>Optimista</t>
  </si>
  <si>
    <t>Creado por Fernando Gamboa el 12/6/2023</t>
  </si>
  <si>
    <t>Razonable</t>
  </si>
  <si>
    <t>Pesimista</t>
  </si>
  <si>
    <t>Extremo</t>
  </si>
  <si>
    <t>Resumen del escenario</t>
  </si>
  <si>
    <t>Celdas cambiantes:</t>
  </si>
  <si>
    <t>Valores actuales:</t>
  </si>
  <si>
    <t>Celdas de resultado:</t>
  </si>
  <si>
    <t>Notas: La columna de valores actuales representa los valores de las celdas cambiantes</t>
  </si>
  <si>
    <t>en el momento en que se creó el Informe resumen de escenario. Las celdas cambiantes de</t>
  </si>
  <si>
    <t>cada escenario se muestran en gris.</t>
  </si>
  <si>
    <t>Etiquetas de fila</t>
  </si>
  <si>
    <t>$B$3:$B$4 por</t>
  </si>
  <si>
    <t>(Todas)</t>
  </si>
  <si>
    <t>Meses de plazo</t>
  </si>
  <si>
    <t>REQUERIDO</t>
  </si>
  <si>
    <t>APROBADO</t>
  </si>
  <si>
    <t>tasa</t>
  </si>
  <si>
    <t>plazo</t>
  </si>
  <si>
    <t>Pago</t>
  </si>
  <si>
    <t>Banco</t>
  </si>
  <si>
    <t>Línea de crédito</t>
  </si>
  <si>
    <t>Tasa de Interés</t>
  </si>
  <si>
    <t>Comisión</t>
  </si>
  <si>
    <t>B1</t>
  </si>
  <si>
    <t>B2</t>
  </si>
  <si>
    <t>B3</t>
  </si>
  <si>
    <t>Financiamiento Requerido</t>
  </si>
  <si>
    <t>% usado de la línea de crédito</t>
  </si>
  <si>
    <t>valor usado de la línea de crédito</t>
  </si>
  <si>
    <t>Pago mensual</t>
  </si>
  <si>
    <t>TOTAL</t>
  </si>
  <si>
    <t>IGUAL A</t>
  </si>
  <si>
    <t>B A</t>
  </si>
  <si>
    <t>B B</t>
  </si>
  <si>
    <t>B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</si>
</sst>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&quot;$&quot;\-#,##0.00"/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rgb="FFFFFFFF"/>
      <name val="Calibri"/>
      <family val="2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8" fontId="0" fillId="0" borderId="0" xfId="0" applyNumberFormat="1"/>
    <xf numFmtId="8" fontId="0" fillId="0" borderId="2" xfId="0" applyNumberFormat="1" applyBorder="1"/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4" xfId="0" applyBorder="1"/>
    <xf numFmtId="0" fontId="3" fillId="3" borderId="0" xfId="0" applyFont="1" applyFill="1" applyAlignment="1">
      <alignment horizontal="left"/>
    </xf>
    <xf numFmtId="0" fontId="4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9" fontId="0" fillId="4" borderId="0" xfId="0" applyNumberFormat="1" applyFill="1"/>
    <xf numFmtId="0" fontId="0" fillId="4" borderId="0" xfId="0" applyFill="1"/>
    <xf numFmtId="0" fontId="6" fillId="0" borderId="0" xfId="0" applyFont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right"/>
    </xf>
    <xf numFmtId="43" fontId="0" fillId="0" borderId="0" xfId="1" applyFont="1"/>
    <xf numFmtId="43" fontId="0" fillId="0" borderId="0" xfId="0" applyNumberFormat="1"/>
    <xf numFmtId="0" fontId="7" fillId="5" borderId="5" xfId="0" applyFont="1" applyFill="1" applyBorder="1" applyAlignment="1">
      <alignment horizontal="center" vertical="center" wrapText="1" readingOrder="1"/>
    </xf>
    <xf numFmtId="0" fontId="8" fillId="6" borderId="6" xfId="0" applyFont="1" applyFill="1" applyBorder="1" applyAlignment="1">
      <alignment horizontal="center" vertical="center" wrapText="1" readingOrder="1"/>
    </xf>
    <xf numFmtId="3" fontId="8" fillId="6" borderId="6" xfId="0" applyNumberFormat="1" applyFont="1" applyFill="1" applyBorder="1" applyAlignment="1">
      <alignment horizontal="center" vertical="center" wrapText="1" readingOrder="1"/>
    </xf>
    <xf numFmtId="10" fontId="8" fillId="6" borderId="6" xfId="0" applyNumberFormat="1" applyFont="1" applyFill="1" applyBorder="1" applyAlignment="1">
      <alignment horizontal="center" vertical="center" wrapText="1" readingOrder="1"/>
    </xf>
    <xf numFmtId="0" fontId="8" fillId="7" borderId="7" xfId="0" applyFont="1" applyFill="1" applyBorder="1" applyAlignment="1">
      <alignment horizontal="center" vertical="center" wrapText="1" readingOrder="1"/>
    </xf>
    <xf numFmtId="3" fontId="8" fillId="7" borderId="7" xfId="0" applyNumberFormat="1" applyFont="1" applyFill="1" applyBorder="1" applyAlignment="1">
      <alignment horizontal="center" vertical="center" wrapText="1" readingOrder="1"/>
    </xf>
    <xf numFmtId="10" fontId="8" fillId="7" borderId="7" xfId="0" applyNumberFormat="1" applyFont="1" applyFill="1" applyBorder="1" applyAlignment="1">
      <alignment horizontal="center" vertical="center" wrapText="1" readingOrder="1"/>
    </xf>
    <xf numFmtId="0" fontId="8" fillId="6" borderId="7" xfId="0" applyFont="1" applyFill="1" applyBorder="1" applyAlignment="1">
      <alignment horizontal="center" vertical="center" wrapText="1" readingOrder="1"/>
    </xf>
    <xf numFmtId="3" fontId="8" fillId="6" borderId="7" xfId="0" applyNumberFormat="1" applyFont="1" applyFill="1" applyBorder="1" applyAlignment="1">
      <alignment horizontal="center" vertical="center" wrapText="1" readingOrder="1"/>
    </xf>
    <xf numFmtId="10" fontId="8" fillId="6" borderId="7" xfId="0" applyNumberFormat="1" applyFont="1" applyFill="1" applyBorder="1" applyAlignment="1">
      <alignment horizontal="center" vertical="center" wrapText="1" readingOrder="1"/>
    </xf>
    <xf numFmtId="0" fontId="7" fillId="5" borderId="5" xfId="0" applyFont="1" applyFill="1" applyBorder="1" applyAlignment="1">
      <alignment horizontal="center" vertical="center" readingOrder="1"/>
    </xf>
    <xf numFmtId="43" fontId="8" fillId="6" borderId="6" xfId="1" applyFont="1" applyFill="1" applyBorder="1" applyAlignment="1">
      <alignment horizontal="center" vertical="center" wrapText="1" readingOrder="1"/>
    </xf>
    <xf numFmtId="43" fontId="8" fillId="7" borderId="7" xfId="1" applyFont="1" applyFill="1" applyBorder="1" applyAlignment="1">
      <alignment horizontal="center" vertical="center" wrapText="1" readingOrder="1"/>
    </xf>
    <xf numFmtId="8" fontId="8" fillId="6" borderId="6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Fernando Gamboa" refreshedDate="45089.721259953702" createdVersion="8" refreshedVersion="8" minRefreshableVersion="3" recordCount="4">
  <cacheSource type="scenario"/>
  <cacheFields count="3">
    <cacheField name="$B$3:$B$4" numFmtId="0">
      <sharedItems containsNonDate="0" count="4">
        <s v="Optimista"/>
        <s v="Razonable"/>
        <s v="Pesimista"/>
        <s v="Extremo"/>
      </sharedItems>
    </cacheField>
    <cacheField name="$B$3:$B$4 por" numFmtId="0">
      <sharedItems containsNonDate="0" count="1">
        <s v="Fernando Gamboa"/>
      </sharedItems>
    </cacheField>
    <cacheField name="resultado $B$5" numFmtId="0">
      <sharedItems containsSemiMixedTypes="0" containsNonDate="0" containsString="0" containsNumber="1" minValue="-9025.8312345156937" maxValue="-2441.2922341502481" count="4">
        <n v="-2441.2922341502481"/>
        <n v="-3203.2949740781687"/>
        <n v="-4754.1822588451014"/>
        <n v="-9025.831234515693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fieldListSortAscending="1">
  <location ref="A3:B7" firstHeaderRow="1" firstDataRow="1" firstDataCol="1" rowPageCount="1" colPageCount="1"/>
  <pivotFields count="3">
    <pivotField axis="axisRow" showAll="0" defaultSubtotal="0">
      <items count="4">
        <item x="3"/>
        <item x="0"/>
        <item x="2"/>
        <item x="1"/>
      </items>
    </pivotField>
    <pivotField axis="axisPage" showAll="0">
      <items count="2">
        <item x="0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>
      <x v="3"/>
    </i>
  </rowItems>
  <colItems count="1">
    <i/>
  </colItems>
  <pageFields count="1">
    <pageField fld="1" hier="-1"/>
  </pageFields>
  <dataFields count="1">
    <dataField name="$B$5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H12"/>
  <sheetViews>
    <sheetView showGridLines="0" tabSelected="1" workbookViewId="0">
      <selection activeCell="E19" sqref="E19"/>
    </sheetView>
  </sheetViews>
  <sheetFormatPr baseColWidth="10" defaultRowHeight="15" outlineLevelRow="1" outlineLevelCol="1" x14ac:dyDescent="0.25"/>
  <cols>
    <col min="3" max="3" width="5.140625" bestFit="1" customWidth="1"/>
    <col min="4" max="8" width="14.5703125" bestFit="1" customWidth="1" outlineLevel="1"/>
  </cols>
  <sheetData>
    <row r="1" spans="2:8" ht="15.75" thickBot="1" x14ac:dyDescent="0.3"/>
    <row r="2" spans="2:8" ht="15.75" x14ac:dyDescent="0.25">
      <c r="B2" s="6" t="s">
        <v>10</v>
      </c>
      <c r="C2" s="6"/>
      <c r="D2" s="11"/>
      <c r="E2" s="11"/>
      <c r="F2" s="11"/>
      <c r="G2" s="11"/>
      <c r="H2" s="11"/>
    </row>
    <row r="3" spans="2:8" ht="15.75" collapsed="1" x14ac:dyDescent="0.25">
      <c r="B3" s="5"/>
      <c r="C3" s="5"/>
      <c r="D3" s="12" t="s">
        <v>12</v>
      </c>
      <c r="E3" s="12" t="s">
        <v>5</v>
      </c>
      <c r="F3" s="12" t="s">
        <v>7</v>
      </c>
      <c r="G3" s="12" t="s">
        <v>8</v>
      </c>
      <c r="H3" s="12" t="s">
        <v>9</v>
      </c>
    </row>
    <row r="4" spans="2:8" ht="33.75" hidden="1" outlineLevel="1" x14ac:dyDescent="0.25">
      <c r="B4" s="8"/>
      <c r="C4" s="8"/>
      <c r="E4" s="15" t="s">
        <v>6</v>
      </c>
      <c r="F4" s="15" t="s">
        <v>6</v>
      </c>
      <c r="G4" s="15" t="s">
        <v>6</v>
      </c>
      <c r="H4" s="15" t="s">
        <v>6</v>
      </c>
    </row>
    <row r="5" spans="2:8" x14ac:dyDescent="0.25">
      <c r="B5" s="9" t="s">
        <v>11</v>
      </c>
      <c r="C5" s="9"/>
      <c r="D5" s="7"/>
      <c r="E5" s="7"/>
      <c r="F5" s="7"/>
      <c r="G5" s="7"/>
      <c r="H5" s="7"/>
    </row>
    <row r="6" spans="2:8" outlineLevel="1" x14ac:dyDescent="0.25">
      <c r="B6" s="8"/>
      <c r="C6" s="18" t="s">
        <v>1</v>
      </c>
      <c r="D6" s="2">
        <v>0.11</v>
      </c>
      <c r="E6" s="13">
        <v>0.08</v>
      </c>
      <c r="F6" s="13">
        <v>9.5000000000000001E-2</v>
      </c>
      <c r="G6" s="13">
        <v>0.13</v>
      </c>
      <c r="H6" s="13">
        <v>0.15</v>
      </c>
    </row>
    <row r="7" spans="2:8" outlineLevel="1" x14ac:dyDescent="0.25">
      <c r="B7" s="8"/>
      <c r="C7" s="18" t="s">
        <v>20</v>
      </c>
      <c r="D7">
        <v>36</v>
      </c>
      <c r="E7" s="14">
        <v>48</v>
      </c>
      <c r="F7" s="14">
        <v>36</v>
      </c>
      <c r="G7" s="14">
        <v>24</v>
      </c>
      <c r="H7" s="14">
        <v>12</v>
      </c>
    </row>
    <row r="8" spans="2:8" x14ac:dyDescent="0.25">
      <c r="B8" s="9" t="s">
        <v>13</v>
      </c>
      <c r="C8" s="9"/>
      <c r="D8" s="7"/>
      <c r="E8" s="7"/>
      <c r="F8" s="7"/>
      <c r="G8" s="7"/>
      <c r="H8" s="7"/>
    </row>
    <row r="9" spans="2:8" ht="15.75" outlineLevel="1" thickBot="1" x14ac:dyDescent="0.3">
      <c r="B9" s="10"/>
      <c r="C9" s="19" t="s">
        <v>3</v>
      </c>
      <c r="D9" s="4">
        <v>-3273.8717117002002</v>
      </c>
      <c r="E9" s="4">
        <v>-2441.2922341502499</v>
      </c>
      <c r="F9" s="4">
        <v>-3203.2949740781701</v>
      </c>
      <c r="G9" s="4">
        <v>-4754.1822588450996</v>
      </c>
      <c r="H9" s="4">
        <v>-9025.8312345156901</v>
      </c>
    </row>
    <row r="10" spans="2:8" x14ac:dyDescent="0.25">
      <c r="B10" t="s">
        <v>14</v>
      </c>
    </row>
    <row r="11" spans="2:8" x14ac:dyDescent="0.25">
      <c r="B11" t="s">
        <v>15</v>
      </c>
    </row>
    <row r="12" spans="2:8" x14ac:dyDescent="0.25">
      <c r="B1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baseColWidth="10" defaultRowHeight="15" x14ac:dyDescent="0.25"/>
  <cols>
    <col min="1" max="1" width="17.5703125" bestFit="1" customWidth="1"/>
    <col min="2" max="2" width="12.7109375" bestFit="1" customWidth="1"/>
  </cols>
  <sheetData>
    <row r="1" spans="1:2" x14ac:dyDescent="0.25">
      <c r="A1" s="16" t="s">
        <v>18</v>
      </c>
      <c r="B1" t="s">
        <v>19</v>
      </c>
    </row>
    <row r="3" spans="1:2" x14ac:dyDescent="0.25">
      <c r="A3" s="16" t="s">
        <v>17</v>
      </c>
      <c r="B3" t="s">
        <v>4</v>
      </c>
    </row>
    <row r="4" spans="1:2" x14ac:dyDescent="0.25">
      <c r="A4" s="17" t="s">
        <v>9</v>
      </c>
      <c r="B4">
        <v>-9025.8312345156937</v>
      </c>
    </row>
    <row r="5" spans="1:2" x14ac:dyDescent="0.25">
      <c r="A5" s="17" t="s">
        <v>5</v>
      </c>
      <c r="B5">
        <v>-2441.2922341502481</v>
      </c>
    </row>
    <row r="6" spans="1:2" x14ac:dyDescent="0.25">
      <c r="A6" s="17" t="s">
        <v>8</v>
      </c>
      <c r="B6">
        <v>-4754.1822588451014</v>
      </c>
    </row>
    <row r="7" spans="1:2" x14ac:dyDescent="0.25">
      <c r="A7" s="17" t="s">
        <v>7</v>
      </c>
      <c r="B7">
        <v>-3203.2949740781687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D22" sqref="D22"/>
    </sheetView>
  </sheetViews>
  <sheetFormatPr baseColWidth="10" defaultRowHeight="15" x14ac:dyDescent="0.25"/>
  <cols>
    <col min="1" max="1" width="14.5703125" bestFit="1" customWidth="1"/>
  </cols>
  <sheetData>
    <row r="2" spans="1:2" x14ac:dyDescent="0.25">
      <c r="A2" t="s">
        <v>0</v>
      </c>
      <c r="B2" s="1">
        <v>100000</v>
      </c>
    </row>
    <row r="3" spans="1:2" x14ac:dyDescent="0.25">
      <c r="A3" t="s">
        <v>1</v>
      </c>
      <c r="B3" s="2">
        <v>0.08</v>
      </c>
    </row>
    <row r="4" spans="1:2" x14ac:dyDescent="0.25">
      <c r="A4" t="s">
        <v>2</v>
      </c>
      <c r="B4">
        <v>48</v>
      </c>
    </row>
    <row r="5" spans="1:2" x14ac:dyDescent="0.25">
      <c r="A5" t="s">
        <v>3</v>
      </c>
      <c r="B5" s="3">
        <f>PMT(B3/12,B4,B2)</f>
        <v>-2441.2922341502481</v>
      </c>
    </row>
  </sheetData>
  <scenarios current="0" show="0" sqref="B5">
    <scenario name="Optimista" locked="1" count="2" user="Fernando Gamboa" comment="Creado por Fernando Gamboa el 12/6/2023">
      <inputCells r="B3" val="0,08" numFmtId="9"/>
      <inputCells r="B4" val="48"/>
    </scenario>
    <scenario name="Razonable" locked="1" count="2" user="Fernando Gamboa" comment="Creado por Fernando Gamboa el 12/6/2023">
      <inputCells r="B3" val="0,095" numFmtId="9"/>
      <inputCells r="B4" val="36"/>
    </scenario>
    <scenario name="Pesimista" locked="1" count="2" user="Fernando Gamboa" comment="Creado por Fernando Gamboa el 12/6/2023">
      <inputCells r="B3" val="0,13" numFmtId="9"/>
      <inputCells r="B4" val="24"/>
    </scenario>
    <scenario name="Extremo" locked="1" count="2" user="Fernando Gamboa" comment="Creado por Fernando Gamboa el 12/6/2023">
      <inputCells r="B3" val="0,15" numFmtId="9"/>
      <inputCells r="B4" val="12"/>
    </scenario>
  </scenario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G38" sqref="B26:G38"/>
    </sheetView>
  </sheetViews>
  <sheetFormatPr baseColWidth="10" defaultRowHeight="15" x14ac:dyDescent="0.25"/>
  <cols>
    <col min="2" max="2" width="46.42578125" bestFit="1" customWidth="1"/>
    <col min="3" max="3" width="20.85546875" bestFit="1" customWidth="1"/>
    <col min="4" max="5" width="16.85546875" bestFit="1" customWidth="1"/>
    <col min="6" max="6" width="20.85546875" bestFit="1" customWidth="1"/>
    <col min="7" max="7" width="13.7109375" bestFit="1" customWidth="1"/>
  </cols>
  <sheetData>
    <row r="1" spans="1:6" x14ac:dyDescent="0.25">
      <c r="A1" t="s">
        <v>21</v>
      </c>
      <c r="B1" s="20">
        <v>50000000</v>
      </c>
      <c r="F1" s="20">
        <v>4500000</v>
      </c>
    </row>
    <row r="2" spans="1:6" x14ac:dyDescent="0.25">
      <c r="F2" s="21">
        <f>+F1/B1</f>
        <v>0.09</v>
      </c>
    </row>
    <row r="3" spans="1:6" x14ac:dyDescent="0.25">
      <c r="A3" t="s">
        <v>22</v>
      </c>
      <c r="B3" s="20">
        <v>25000000</v>
      </c>
      <c r="C3" s="20">
        <v>30000000</v>
      </c>
      <c r="D3" s="20">
        <v>20000000</v>
      </c>
      <c r="E3" s="21">
        <f>SUM(B3:D3)</f>
        <v>75000000</v>
      </c>
    </row>
    <row r="4" spans="1:6" x14ac:dyDescent="0.25">
      <c r="B4" s="21">
        <f t="shared" ref="B4:D4" si="0">+B3/$E$3</f>
        <v>0.33333333333333331</v>
      </c>
      <c r="C4" s="21">
        <f t="shared" si="0"/>
        <v>0.4</v>
      </c>
      <c r="D4" s="21">
        <f t="shared" si="0"/>
        <v>0.26666666666666666</v>
      </c>
      <c r="E4" s="21">
        <f>+E3/B1</f>
        <v>1.5</v>
      </c>
    </row>
    <row r="7" spans="1:6" x14ac:dyDescent="0.25">
      <c r="A7" t="s">
        <v>21</v>
      </c>
      <c r="B7" s="20">
        <v>1000000</v>
      </c>
      <c r="F7" s="21">
        <v>60000</v>
      </c>
    </row>
    <row r="9" spans="1:6" x14ac:dyDescent="0.25">
      <c r="A9" t="s">
        <v>22</v>
      </c>
      <c r="B9" s="20">
        <f>+B10*$E$9</f>
        <v>500000</v>
      </c>
      <c r="C9" s="20">
        <f t="shared" ref="C9:D9" si="1">+C10*$E$9</f>
        <v>600000</v>
      </c>
      <c r="D9" s="20">
        <f t="shared" si="1"/>
        <v>400000</v>
      </c>
      <c r="E9" s="21">
        <f>+B7*E10</f>
        <v>1500000</v>
      </c>
    </row>
    <row r="10" spans="1:6" x14ac:dyDescent="0.25">
      <c r="B10" s="21">
        <f t="shared" ref="B10:E10" si="2">+B4</f>
        <v>0.33333333333333331</v>
      </c>
      <c r="C10" s="21">
        <f t="shared" si="2"/>
        <v>0.4</v>
      </c>
      <c r="D10" s="21">
        <f t="shared" si="2"/>
        <v>0.26666666666666666</v>
      </c>
      <c r="E10" s="21">
        <f t="shared" si="2"/>
        <v>1.5</v>
      </c>
    </row>
    <row r="11" spans="1:6" x14ac:dyDescent="0.25">
      <c r="A11" t="s">
        <v>23</v>
      </c>
      <c r="B11" s="2">
        <v>0.12</v>
      </c>
      <c r="C11" s="2">
        <f>+B11+0.03</f>
        <v>0.15</v>
      </c>
      <c r="D11" s="2">
        <f>+C11-0.05</f>
        <v>9.9999999999999992E-2</v>
      </c>
    </row>
    <row r="12" spans="1:6" x14ac:dyDescent="0.25">
      <c r="A12" t="s">
        <v>24</v>
      </c>
      <c r="B12">
        <v>12</v>
      </c>
      <c r="C12">
        <v>18</v>
      </c>
      <c r="D12">
        <v>24</v>
      </c>
    </row>
    <row r="14" spans="1:6" x14ac:dyDescent="0.25">
      <c r="A14" t="s">
        <v>25</v>
      </c>
      <c r="B14" s="3">
        <f>PMT(B11/12,B12,$B$7)</f>
        <v>-88848.788678341691</v>
      </c>
      <c r="C14" s="3">
        <f t="shared" ref="C14:D14" si="3">PMT(C11/12,C12,$B$7)</f>
        <v>-62384.787265166859</v>
      </c>
      <c r="D14" s="3">
        <f t="shared" si="3"/>
        <v>-46144.926337516503</v>
      </c>
    </row>
    <row r="17" spans="2:6" ht="15.75" thickBot="1" x14ac:dyDescent="0.3"/>
    <row r="18" spans="2:6" ht="47.25" thickBot="1" x14ac:dyDescent="0.3">
      <c r="B18" s="22" t="s">
        <v>26</v>
      </c>
      <c r="C18" s="22" t="s">
        <v>27</v>
      </c>
      <c r="D18" s="22" t="s">
        <v>28</v>
      </c>
      <c r="E18" s="22" t="s">
        <v>29</v>
      </c>
      <c r="F18" s="22" t="s">
        <v>2</v>
      </c>
    </row>
    <row r="19" spans="2:6" ht="24.75" thickTop="1" thickBot="1" x14ac:dyDescent="0.3">
      <c r="B19" s="23" t="s">
        <v>30</v>
      </c>
      <c r="C19" s="24">
        <v>500000</v>
      </c>
      <c r="D19" s="25">
        <v>0.12</v>
      </c>
      <c r="E19" s="25">
        <v>0.04</v>
      </c>
      <c r="F19" s="23">
        <v>12</v>
      </c>
    </row>
    <row r="20" spans="2:6" ht="24" thickBot="1" x14ac:dyDescent="0.3">
      <c r="B20" s="26" t="s">
        <v>31</v>
      </c>
      <c r="C20" s="27">
        <v>600000</v>
      </c>
      <c r="D20" s="28">
        <v>0.15</v>
      </c>
      <c r="E20" s="28">
        <v>4.4999999999999998E-2</v>
      </c>
      <c r="F20" s="26">
        <v>18</v>
      </c>
    </row>
    <row r="21" spans="2:6" ht="24" thickBot="1" x14ac:dyDescent="0.3">
      <c r="B21" s="29" t="s">
        <v>32</v>
      </c>
      <c r="C21" s="30">
        <v>400000</v>
      </c>
      <c r="D21" s="31">
        <v>0.1</v>
      </c>
      <c r="E21" s="31">
        <v>0.05</v>
      </c>
      <c r="F21" s="29">
        <v>24</v>
      </c>
    </row>
    <row r="25" spans="2:6" ht="15.75" thickBot="1" x14ac:dyDescent="0.3"/>
    <row r="26" spans="2:6" ht="24.75" thickTop="1" thickBot="1" x14ac:dyDescent="0.3">
      <c r="B26" s="32" t="s">
        <v>33</v>
      </c>
      <c r="C26" s="33">
        <f>+B7</f>
        <v>1000000</v>
      </c>
    </row>
    <row r="27" spans="2:6" ht="16.5" thickTop="1" thickBot="1" x14ac:dyDescent="0.3"/>
    <row r="28" spans="2:6" ht="24.75" thickTop="1" thickBot="1" x14ac:dyDescent="0.3">
      <c r="B28" s="32" t="s">
        <v>26</v>
      </c>
      <c r="C28" s="23" t="s">
        <v>30</v>
      </c>
      <c r="D28" s="26" t="s">
        <v>31</v>
      </c>
      <c r="E28" s="29" t="s">
        <v>32</v>
      </c>
      <c r="F28" s="26" t="s">
        <v>37</v>
      </c>
    </row>
    <row r="29" spans="2:6" ht="24.75" thickTop="1" thickBot="1" x14ac:dyDescent="0.3">
      <c r="B29" s="32" t="s">
        <v>27</v>
      </c>
      <c r="C29" s="24">
        <v>500000</v>
      </c>
      <c r="D29" s="27">
        <v>600000</v>
      </c>
      <c r="E29" s="30">
        <v>400000</v>
      </c>
      <c r="F29" s="27"/>
    </row>
    <row r="30" spans="2:6" ht="24.75" thickTop="1" thickBot="1" x14ac:dyDescent="0.3">
      <c r="B30" s="32" t="s">
        <v>28</v>
      </c>
      <c r="C30" s="25">
        <v>0.12</v>
      </c>
      <c r="D30" s="28">
        <v>0.15</v>
      </c>
      <c r="E30" s="31">
        <v>0.1</v>
      </c>
      <c r="F30" s="28"/>
    </row>
    <row r="31" spans="2:6" ht="24.75" thickTop="1" thickBot="1" x14ac:dyDescent="0.3">
      <c r="B31" s="32" t="s">
        <v>29</v>
      </c>
      <c r="C31" s="25">
        <v>0.04</v>
      </c>
      <c r="D31" s="28">
        <v>4.4999999999999998E-2</v>
      </c>
      <c r="E31" s="31">
        <v>0.05</v>
      </c>
      <c r="F31" s="28"/>
    </row>
    <row r="32" spans="2:6" ht="24.75" thickTop="1" thickBot="1" x14ac:dyDescent="0.3">
      <c r="B32" s="32" t="s">
        <v>2</v>
      </c>
      <c r="C32" s="23">
        <v>12</v>
      </c>
      <c r="D32" s="26">
        <v>18</v>
      </c>
      <c r="E32" s="29">
        <v>24</v>
      </c>
      <c r="F32" s="26"/>
    </row>
    <row r="33" spans="2:7" ht="16.5" thickTop="1" thickBot="1" x14ac:dyDescent="0.3"/>
    <row r="34" spans="2:7" ht="24.75" thickTop="1" thickBot="1" x14ac:dyDescent="0.3">
      <c r="B34" s="32" t="s">
        <v>34</v>
      </c>
      <c r="C34" s="25">
        <f>+C36/C29</f>
        <v>0.31069807182269704</v>
      </c>
      <c r="D34" s="28">
        <f t="shared" ref="D34:E34" si="4">+D36/D29</f>
        <v>0.7410849401477525</v>
      </c>
      <c r="E34" s="31">
        <f t="shared" si="4"/>
        <v>1</v>
      </c>
      <c r="F34" s="28"/>
    </row>
    <row r="35" spans="2:7" ht="16.5" thickTop="1" thickBot="1" x14ac:dyDescent="0.3"/>
    <row r="36" spans="2:7" ht="24.75" thickTop="1" thickBot="1" x14ac:dyDescent="0.3">
      <c r="B36" s="32" t="s">
        <v>35</v>
      </c>
      <c r="C36" s="24">
        <v>155349.03591134853</v>
      </c>
      <c r="D36" s="27">
        <v>444650.96408865153</v>
      </c>
      <c r="E36" s="30">
        <v>400000</v>
      </c>
      <c r="F36" s="34">
        <f>SUM(C36:E36)</f>
        <v>1000000</v>
      </c>
    </row>
    <row r="37" spans="2:7" ht="16.5" thickTop="1" thickBot="1" x14ac:dyDescent="0.3"/>
    <row r="38" spans="2:7" ht="24.75" thickTop="1" thickBot="1" x14ac:dyDescent="0.3">
      <c r="B38" s="32" t="s">
        <v>36</v>
      </c>
      <c r="C38" s="35">
        <f>-PMT(C30/12,C32,C36)</f>
        <v>13802.57366307152</v>
      </c>
      <c r="D38" s="35">
        <f t="shared" ref="D38:E38" si="5">-PMT(D30/12,D32,D36)</f>
        <v>27739.455801921871</v>
      </c>
      <c r="E38" s="35">
        <f t="shared" si="5"/>
        <v>18457.970535006603</v>
      </c>
      <c r="F38" s="34">
        <f>SUM(C38:E38)</f>
        <v>60000</v>
      </c>
      <c r="G38" s="36" t="s">
        <v>38</v>
      </c>
    </row>
    <row r="39" spans="2:7" ht="24.75" thickTop="1" thickBot="1" x14ac:dyDescent="0.3">
      <c r="B39" s="32" t="s">
        <v>36</v>
      </c>
    </row>
    <row r="40" spans="2:7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F37" sqref="F37"/>
    </sheetView>
  </sheetViews>
  <sheetFormatPr baseColWidth="10" defaultRowHeight="15" x14ac:dyDescent="0.25"/>
  <cols>
    <col min="2" max="2" width="46.42578125" bestFit="1" customWidth="1"/>
    <col min="3" max="3" width="20.140625" bestFit="1" customWidth="1"/>
    <col min="4" max="4" width="16.85546875" bestFit="1" customWidth="1"/>
    <col min="5" max="5" width="16" bestFit="1" customWidth="1"/>
    <col min="6" max="6" width="20.140625" bestFit="1" customWidth="1"/>
    <col min="7" max="7" width="13.7109375" bestFit="1" customWidth="1"/>
  </cols>
  <sheetData>
    <row r="1" spans="1:6" x14ac:dyDescent="0.25">
      <c r="A1" t="s">
        <v>21</v>
      </c>
      <c r="B1" s="20">
        <v>32000000</v>
      </c>
      <c r="F1" s="20">
        <v>2400000</v>
      </c>
    </row>
    <row r="2" spans="1:6" x14ac:dyDescent="0.25">
      <c r="F2" s="21">
        <f>+F1/B1</f>
        <v>7.4999999999999997E-2</v>
      </c>
    </row>
    <row r="3" spans="1:6" x14ac:dyDescent="0.25">
      <c r="A3" t="s">
        <v>22</v>
      </c>
      <c r="B3" s="20">
        <v>12000000</v>
      </c>
      <c r="C3" s="20">
        <v>15000000</v>
      </c>
      <c r="D3" s="20">
        <v>25000000</v>
      </c>
      <c r="E3" s="21">
        <f>SUM(B3:D3)</f>
        <v>52000000</v>
      </c>
    </row>
    <row r="4" spans="1:6" x14ac:dyDescent="0.25">
      <c r="B4" s="21">
        <f t="shared" ref="B4:D4" si="0">+B3/$E$3</f>
        <v>0.23076923076923078</v>
      </c>
      <c r="C4" s="21">
        <f t="shared" si="0"/>
        <v>0.28846153846153844</v>
      </c>
      <c r="D4" s="21">
        <f t="shared" si="0"/>
        <v>0.48076923076923078</v>
      </c>
      <c r="E4" s="21">
        <f>+E3/B1</f>
        <v>1.625</v>
      </c>
    </row>
    <row r="7" spans="1:6" x14ac:dyDescent="0.25">
      <c r="A7" t="s">
        <v>21</v>
      </c>
      <c r="B7" s="20">
        <v>250000</v>
      </c>
      <c r="F7" s="21">
        <v>60000</v>
      </c>
    </row>
    <row r="9" spans="1:6" x14ac:dyDescent="0.25">
      <c r="A9" t="s">
        <v>22</v>
      </c>
      <c r="B9" s="20">
        <f>+B10*$E$9</f>
        <v>115384.61538461539</v>
      </c>
      <c r="C9" s="20">
        <f t="shared" ref="C9:D9" si="1">+C10*$E$9</f>
        <v>144230.76923076922</v>
      </c>
      <c r="D9" s="20">
        <f t="shared" si="1"/>
        <v>240384.6153846154</v>
      </c>
      <c r="E9" s="21">
        <v>500000</v>
      </c>
    </row>
    <row r="10" spans="1:6" x14ac:dyDescent="0.25">
      <c r="B10" s="21">
        <f t="shared" ref="B10:E10" si="2">+B4</f>
        <v>0.23076923076923078</v>
      </c>
      <c r="C10" s="21">
        <f t="shared" si="2"/>
        <v>0.28846153846153844</v>
      </c>
      <c r="D10" s="21">
        <f t="shared" si="2"/>
        <v>0.48076923076923078</v>
      </c>
      <c r="E10" s="21">
        <f t="shared" si="2"/>
        <v>1.625</v>
      </c>
    </row>
    <row r="11" spans="1:6" x14ac:dyDescent="0.25">
      <c r="A11" t="s">
        <v>23</v>
      </c>
      <c r="B11" s="2">
        <v>0.12</v>
      </c>
      <c r="C11" s="2">
        <f>+B11+0.03</f>
        <v>0.15</v>
      </c>
      <c r="D11" s="2">
        <f>+C11-0.05</f>
        <v>9.9999999999999992E-2</v>
      </c>
    </row>
    <row r="12" spans="1:6" x14ac:dyDescent="0.25">
      <c r="A12" t="s">
        <v>24</v>
      </c>
      <c r="B12">
        <v>12</v>
      </c>
      <c r="C12">
        <v>18</v>
      </c>
      <c r="D12">
        <v>24</v>
      </c>
    </row>
    <row r="14" spans="1:6" x14ac:dyDescent="0.25">
      <c r="A14" t="s">
        <v>25</v>
      </c>
      <c r="B14" s="3">
        <f>PMT(B11/12,B12,$B$7)</f>
        <v>-22212.197169585423</v>
      </c>
      <c r="C14" s="3">
        <f t="shared" ref="C14:D14" si="3">PMT(C11/12,C12,$B$7)</f>
        <v>-15596.196816291715</v>
      </c>
      <c r="D14" s="3">
        <f t="shared" si="3"/>
        <v>-11536.231584379126</v>
      </c>
    </row>
    <row r="17" spans="2:6" ht="15.75" thickBot="1" x14ac:dyDescent="0.3"/>
    <row r="18" spans="2:6" ht="47.25" thickBot="1" x14ac:dyDescent="0.3">
      <c r="B18" s="22" t="s">
        <v>26</v>
      </c>
      <c r="C18" s="22" t="s">
        <v>27</v>
      </c>
      <c r="D18" s="22" t="s">
        <v>28</v>
      </c>
      <c r="E18" s="22" t="s">
        <v>2</v>
      </c>
    </row>
    <row r="19" spans="2:6" ht="24.75" thickTop="1" thickBot="1" x14ac:dyDescent="0.3">
      <c r="B19" s="23" t="s">
        <v>39</v>
      </c>
      <c r="C19" s="24">
        <v>120000</v>
      </c>
      <c r="D19" s="25">
        <v>0.12</v>
      </c>
      <c r="E19" s="23">
        <v>16</v>
      </c>
    </row>
    <row r="20" spans="2:6" ht="24.75" thickTop="1" thickBot="1" x14ac:dyDescent="0.3">
      <c r="B20" s="23" t="s">
        <v>40</v>
      </c>
      <c r="C20" s="27">
        <v>150000</v>
      </c>
      <c r="D20" s="28">
        <f>+D19+0.01</f>
        <v>0.13</v>
      </c>
      <c r="E20" s="26">
        <v>15</v>
      </c>
    </row>
    <row r="21" spans="2:6" ht="24.75" thickTop="1" thickBot="1" x14ac:dyDescent="0.3">
      <c r="B21" s="23" t="s">
        <v>41</v>
      </c>
      <c r="C21" s="30">
        <v>245000</v>
      </c>
      <c r="D21" s="28">
        <f>+D20+0.01</f>
        <v>0.14000000000000001</v>
      </c>
      <c r="E21" s="29">
        <v>18</v>
      </c>
    </row>
    <row r="25" spans="2:6" ht="15.75" thickBot="1" x14ac:dyDescent="0.3"/>
    <row r="26" spans="2:6" ht="24.75" thickTop="1" thickBot="1" x14ac:dyDescent="0.3">
      <c r="B26" s="32" t="s">
        <v>33</v>
      </c>
      <c r="C26" s="33">
        <f>+B7</f>
        <v>250000</v>
      </c>
    </row>
    <row r="27" spans="2:6" ht="16.5" thickTop="1" thickBot="1" x14ac:dyDescent="0.3"/>
    <row r="28" spans="2:6" ht="24.75" thickTop="1" thickBot="1" x14ac:dyDescent="0.3">
      <c r="B28" s="32" t="s">
        <v>26</v>
      </c>
      <c r="C28" s="23" t="s">
        <v>30</v>
      </c>
      <c r="D28" s="26" t="s">
        <v>31</v>
      </c>
      <c r="E28" s="29" t="s">
        <v>32</v>
      </c>
      <c r="F28" s="26" t="s">
        <v>37</v>
      </c>
    </row>
    <row r="29" spans="2:6" ht="24.75" thickTop="1" thickBot="1" x14ac:dyDescent="0.3">
      <c r="B29" s="32" t="s">
        <v>27</v>
      </c>
      <c r="C29" s="24">
        <f>+C19</f>
        <v>120000</v>
      </c>
      <c r="D29" s="27">
        <f>+C20</f>
        <v>150000</v>
      </c>
      <c r="E29" s="30">
        <f>+C21</f>
        <v>245000</v>
      </c>
      <c r="F29" s="27"/>
    </row>
    <row r="30" spans="2:6" ht="24.75" thickTop="1" thickBot="1" x14ac:dyDescent="0.3">
      <c r="B30" s="32" t="s">
        <v>28</v>
      </c>
      <c r="C30" s="25">
        <f>+D19</f>
        <v>0.12</v>
      </c>
      <c r="D30" s="28">
        <f>+D20</f>
        <v>0.13</v>
      </c>
      <c r="E30" s="31">
        <f>+D21</f>
        <v>0.14000000000000001</v>
      </c>
      <c r="F30" s="28"/>
    </row>
    <row r="31" spans="2:6" ht="24.75" thickTop="1" thickBot="1" x14ac:dyDescent="0.3">
      <c r="B31" s="32" t="s">
        <v>2</v>
      </c>
      <c r="C31" s="23">
        <f>+E19</f>
        <v>16</v>
      </c>
      <c r="D31" s="26">
        <f>+E20</f>
        <v>15</v>
      </c>
      <c r="E31" s="29">
        <f>+E21</f>
        <v>18</v>
      </c>
      <c r="F31" s="26"/>
    </row>
    <row r="32" spans="2:6" ht="16.5" thickTop="1" thickBot="1" x14ac:dyDescent="0.3"/>
    <row r="33" spans="2:8" ht="24.75" thickTop="1" thickBot="1" x14ac:dyDescent="0.3">
      <c r="B33" s="32" t="s">
        <v>34</v>
      </c>
      <c r="C33" s="25">
        <f>+C35/C29</f>
        <v>1</v>
      </c>
      <c r="D33" s="28">
        <f>+D35/D29</f>
        <v>0.18591132769694696</v>
      </c>
      <c r="E33" s="31">
        <f>+E35/E29</f>
        <v>0.41678898304268552</v>
      </c>
      <c r="F33" s="28"/>
    </row>
    <row r="34" spans="2:8" ht="16.5" thickTop="1" thickBot="1" x14ac:dyDescent="0.3"/>
    <row r="35" spans="2:8" ht="24.75" thickTop="1" thickBot="1" x14ac:dyDescent="0.3">
      <c r="B35" s="32" t="s">
        <v>35</v>
      </c>
      <c r="C35" s="24">
        <v>120000</v>
      </c>
      <c r="D35" s="27">
        <v>27886.699154542042</v>
      </c>
      <c r="E35" s="30">
        <v>102113.30084545795</v>
      </c>
      <c r="F35" s="34">
        <f>SUM(C35:E35)</f>
        <v>250000</v>
      </c>
      <c r="H35">
        <v>15508.940620541633</v>
      </c>
    </row>
    <row r="36" spans="2:8" ht="16.5" thickTop="1" thickBot="1" x14ac:dyDescent="0.3">
      <c r="H36">
        <v>17682.906418098108</v>
      </c>
    </row>
    <row r="37" spans="2:8" ht="24.75" thickTop="1" thickBot="1" x14ac:dyDescent="0.3">
      <c r="B37" s="32" t="s">
        <v>36</v>
      </c>
      <c r="C37" s="35">
        <f>-PMT(C30/12,C31,C35)</f>
        <v>8153.3516185073231</v>
      </c>
      <c r="D37" s="35">
        <f>-PMT(D30/12,D31,D35)</f>
        <v>2024.2855892488603</v>
      </c>
      <c r="E37" s="35">
        <f>-PMT(E30/12,E31,E35)</f>
        <v>6322.3627922438136</v>
      </c>
      <c r="F37" s="34">
        <f>SUM(C37:E37)</f>
        <v>16499.999999999996</v>
      </c>
      <c r="G37" s="36" t="s">
        <v>38</v>
      </c>
      <c r="H37">
        <f>+H35+H36</f>
        <v>33191.847038639738</v>
      </c>
    </row>
    <row r="38" spans="2:8" ht="24.75" thickTop="1" thickBot="1" x14ac:dyDescent="0.3">
      <c r="B38" s="32" t="s">
        <v>36</v>
      </c>
      <c r="H38">
        <f>+H37/2</f>
        <v>16595.923519319869</v>
      </c>
    </row>
    <row r="39" spans="2:8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del escenario</vt:lpstr>
      <vt:lpstr>Tabla dinámica del escenario</vt:lpstr>
      <vt:lpstr>Hoja1</vt:lpstr>
      <vt:lpstr>SOLVER</vt:lpstr>
      <vt:lpstr>SOLVER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Gamboa</dc:creator>
  <cp:lastModifiedBy>GUERRA NAVARRO NANCY EDITH</cp:lastModifiedBy>
  <dcterms:created xsi:type="dcterms:W3CDTF">2023-06-12T22:09:56Z</dcterms:created>
  <dcterms:modified xsi:type="dcterms:W3CDTF">2023-08-07T16:47:15Z</dcterms:modified>
</cp:coreProperties>
</file>